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zia\Nextcloud\dissertation\elektronischer anhang\Auswertungen\"/>
    </mc:Choice>
  </mc:AlternateContent>
  <xr:revisionPtr revIDLastSave="0" documentId="13_ncr:1_{6DCC6502-D138-4E71-A582-517BE0B15C10}" xr6:coauthVersionLast="47" xr6:coauthVersionMax="47" xr10:uidLastSave="{00000000-0000-0000-0000-000000000000}"/>
  <bookViews>
    <workbookView xWindow="-120" yWindow="-120" windowWidth="29040" windowHeight="17640" tabRatio="791" activeTab="8" xr2:uid="{CAF5758A-1E36-4C35-8F27-3D2F5AC394BA}"/>
  </bookViews>
  <sheets>
    <sheet name="hammett param" sheetId="1" r:id="rId1"/>
    <sheet name="Übersicht" sheetId="14" r:id="rId2"/>
    <sheet name="plot" sheetId="26" r:id="rId3"/>
    <sheet name="sigma plus" sheetId="32" r:id="rId4"/>
    <sheet name="doppelplot" sheetId="33" r:id="rId5"/>
    <sheet name="sigma+" sheetId="31" r:id="rId6"/>
    <sheet name="Cl-340" sheetId="10" r:id="rId7"/>
    <sheet name="Cl-341" sheetId="11" r:id="rId8"/>
    <sheet name="Cl-342" sheetId="13" r:id="rId9"/>
    <sheet name="Me-345" sheetId="16" r:id="rId10"/>
    <sheet name="Me-346" sheetId="17" r:id="rId11"/>
    <sheet name="H-347" sheetId="18" r:id="rId12"/>
    <sheet name="H-348" sheetId="20" r:id="rId13"/>
    <sheet name="F-349" sheetId="24" r:id="rId14"/>
    <sheet name="F-350" sheetId="25" r:id="rId15"/>
    <sheet name="H-351" sheetId="29" r:id="rId16"/>
    <sheet name="F-352" sheetId="28" r:id="rId17"/>
    <sheet name="Me-355" sheetId="30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29" l="1"/>
  <c r="K7" i="31"/>
  <c r="K6" i="31"/>
  <c r="K5" i="31"/>
  <c r="F12" i="31"/>
  <c r="F11" i="31"/>
  <c r="F10" i="31"/>
  <c r="K4" i="31" s="1"/>
  <c r="F13" i="30" l="1"/>
  <c r="G13" i="30" s="1"/>
  <c r="H13" i="30" s="1"/>
  <c r="C13" i="30"/>
  <c r="F12" i="30"/>
  <c r="G12" i="30" s="1"/>
  <c r="H12" i="30" s="1"/>
  <c r="C12" i="30"/>
  <c r="F11" i="30"/>
  <c r="G11" i="30" s="1"/>
  <c r="H11" i="30" s="1"/>
  <c r="C11" i="30"/>
  <c r="F10" i="30"/>
  <c r="G10" i="30" s="1"/>
  <c r="H10" i="30" s="1"/>
  <c r="C10" i="30"/>
  <c r="F9" i="30"/>
  <c r="G9" i="30" s="1"/>
  <c r="H9" i="30" s="1"/>
  <c r="C9" i="30"/>
  <c r="F8" i="30"/>
  <c r="G8" i="30" s="1"/>
  <c r="H8" i="30" s="1"/>
  <c r="C8" i="30"/>
  <c r="K2" i="30"/>
  <c r="F13" i="29"/>
  <c r="G13" i="29" s="1"/>
  <c r="H13" i="29" s="1"/>
  <c r="C13" i="29"/>
  <c r="F12" i="29"/>
  <c r="G12" i="29" s="1"/>
  <c r="H12" i="29" s="1"/>
  <c r="C12" i="29"/>
  <c r="F11" i="29"/>
  <c r="G11" i="29" s="1"/>
  <c r="H11" i="29" s="1"/>
  <c r="C11" i="29"/>
  <c r="F10" i="29"/>
  <c r="G10" i="29" s="1"/>
  <c r="H10" i="29" s="1"/>
  <c r="J10" i="29" s="1"/>
  <c r="C10" i="29"/>
  <c r="F9" i="29"/>
  <c r="G9" i="29" s="1"/>
  <c r="H9" i="29" s="1"/>
  <c r="C9" i="29"/>
  <c r="F8" i="29"/>
  <c r="G8" i="29" s="1"/>
  <c r="H8" i="29" s="1"/>
  <c r="C8" i="29"/>
  <c r="F13" i="28"/>
  <c r="G13" i="28" s="1"/>
  <c r="H13" i="28" s="1"/>
  <c r="C13" i="28"/>
  <c r="F12" i="28"/>
  <c r="G12" i="28" s="1"/>
  <c r="H12" i="28" s="1"/>
  <c r="C12" i="28"/>
  <c r="F11" i="28"/>
  <c r="G11" i="28" s="1"/>
  <c r="H11" i="28" s="1"/>
  <c r="I11" i="28" s="1"/>
  <c r="C11" i="28"/>
  <c r="F10" i="28"/>
  <c r="G10" i="28" s="1"/>
  <c r="H10" i="28" s="1"/>
  <c r="C10" i="28"/>
  <c r="F9" i="28"/>
  <c r="G9" i="28" s="1"/>
  <c r="H9" i="28" s="1"/>
  <c r="C9" i="28"/>
  <c r="F8" i="28"/>
  <c r="G8" i="28" s="1"/>
  <c r="H8" i="28" s="1"/>
  <c r="C8" i="28"/>
  <c r="K2" i="28"/>
  <c r="F13" i="25"/>
  <c r="G13" i="25" s="1"/>
  <c r="H13" i="25" s="1"/>
  <c r="C13" i="25"/>
  <c r="F12" i="25"/>
  <c r="G12" i="25" s="1"/>
  <c r="H12" i="25" s="1"/>
  <c r="C12" i="25"/>
  <c r="F11" i="25"/>
  <c r="G11" i="25" s="1"/>
  <c r="H11" i="25" s="1"/>
  <c r="C11" i="25"/>
  <c r="F10" i="25"/>
  <c r="G10" i="25" s="1"/>
  <c r="H10" i="25" s="1"/>
  <c r="C10" i="25"/>
  <c r="F9" i="25"/>
  <c r="G9" i="25" s="1"/>
  <c r="H9" i="25" s="1"/>
  <c r="J9" i="25" s="1"/>
  <c r="C9" i="25"/>
  <c r="F8" i="25"/>
  <c r="G8" i="25" s="1"/>
  <c r="H8" i="25" s="1"/>
  <c r="I8" i="25" s="1"/>
  <c r="C8" i="25"/>
  <c r="K2" i="25"/>
  <c r="F13" i="24"/>
  <c r="G13" i="24" s="1"/>
  <c r="H13" i="24" s="1"/>
  <c r="C13" i="24"/>
  <c r="F12" i="24"/>
  <c r="G12" i="24" s="1"/>
  <c r="H12" i="24" s="1"/>
  <c r="I12" i="24" s="1"/>
  <c r="C12" i="24"/>
  <c r="F11" i="24"/>
  <c r="G11" i="24" s="1"/>
  <c r="H11" i="24" s="1"/>
  <c r="I11" i="24" s="1"/>
  <c r="C11" i="24"/>
  <c r="F10" i="24"/>
  <c r="G10" i="24" s="1"/>
  <c r="H10" i="24" s="1"/>
  <c r="C10" i="24"/>
  <c r="F9" i="24"/>
  <c r="G9" i="24" s="1"/>
  <c r="H9" i="24" s="1"/>
  <c r="C9" i="24"/>
  <c r="F8" i="24"/>
  <c r="G8" i="24" s="1"/>
  <c r="H8" i="24" s="1"/>
  <c r="I8" i="24" s="1"/>
  <c r="C8" i="24"/>
  <c r="K2" i="24"/>
  <c r="I11" i="30" l="1"/>
  <c r="J10" i="28"/>
  <c r="J8" i="29"/>
  <c r="I8" i="29"/>
  <c r="J13" i="25"/>
  <c r="J12" i="30"/>
  <c r="J11" i="30"/>
  <c r="I10" i="30"/>
  <c r="J10" i="30"/>
  <c r="I9" i="30"/>
  <c r="I13" i="30"/>
  <c r="J9" i="30"/>
  <c r="J13" i="30"/>
  <c r="I8" i="30"/>
  <c r="I12" i="30"/>
  <c r="J8" i="30"/>
  <c r="H16" i="30" s="1" a="1"/>
  <c r="H16" i="30" s="1"/>
  <c r="J12" i="29"/>
  <c r="I12" i="29"/>
  <c r="J13" i="29"/>
  <c r="J9" i="29"/>
  <c r="I9" i="29"/>
  <c r="I11" i="29"/>
  <c r="J11" i="29"/>
  <c r="I10" i="29"/>
  <c r="I13" i="29"/>
  <c r="J9" i="28"/>
  <c r="I9" i="28"/>
  <c r="J13" i="28"/>
  <c r="I13" i="28"/>
  <c r="I10" i="28"/>
  <c r="J8" i="28"/>
  <c r="I8" i="28"/>
  <c r="J12" i="28"/>
  <c r="I12" i="28"/>
  <c r="J11" i="28"/>
  <c r="I13" i="25"/>
  <c r="J12" i="25"/>
  <c r="I12" i="25"/>
  <c r="J8" i="25"/>
  <c r="I11" i="25"/>
  <c r="J11" i="25"/>
  <c r="I10" i="25"/>
  <c r="J10" i="25"/>
  <c r="I9" i="25"/>
  <c r="I9" i="24"/>
  <c r="J9" i="24"/>
  <c r="J10" i="24"/>
  <c r="I13" i="24"/>
  <c r="J13" i="24"/>
  <c r="J8" i="24"/>
  <c r="J12" i="24"/>
  <c r="J11" i="24"/>
  <c r="I10" i="24"/>
  <c r="F9" i="14"/>
  <c r="F10" i="14"/>
  <c r="F11" i="14"/>
  <c r="F12" i="14"/>
  <c r="F13" i="14"/>
  <c r="F14" i="14"/>
  <c r="F15" i="14"/>
  <c r="F5" i="14"/>
  <c r="F6" i="14"/>
  <c r="F7" i="14"/>
  <c r="F8" i="14"/>
  <c r="F4" i="14"/>
  <c r="J9" i="20"/>
  <c r="J11" i="18"/>
  <c r="J10" i="17"/>
  <c r="J13" i="17"/>
  <c r="J12" i="16"/>
  <c r="J9" i="13"/>
  <c r="J8" i="13"/>
  <c r="F13" i="20"/>
  <c r="G13" i="20" s="1"/>
  <c r="H13" i="20" s="1"/>
  <c r="C13" i="20"/>
  <c r="F12" i="20"/>
  <c r="G12" i="20" s="1"/>
  <c r="H12" i="20" s="1"/>
  <c r="C12" i="20"/>
  <c r="F11" i="20"/>
  <c r="G11" i="20" s="1"/>
  <c r="H11" i="20" s="1"/>
  <c r="C11" i="20"/>
  <c r="F10" i="20"/>
  <c r="G10" i="20" s="1"/>
  <c r="H10" i="20" s="1"/>
  <c r="C10" i="20"/>
  <c r="F9" i="20"/>
  <c r="G9" i="20" s="1"/>
  <c r="H9" i="20" s="1"/>
  <c r="C9" i="20"/>
  <c r="F8" i="20"/>
  <c r="G8" i="20" s="1"/>
  <c r="H8" i="20" s="1"/>
  <c r="J8" i="20" s="1"/>
  <c r="C8" i="20"/>
  <c r="K2" i="20"/>
  <c r="J13" i="20" s="1"/>
  <c r="F13" i="18"/>
  <c r="G13" i="18" s="1"/>
  <c r="H13" i="18" s="1"/>
  <c r="C13" i="18"/>
  <c r="F12" i="18"/>
  <c r="G12" i="18" s="1"/>
  <c r="H12" i="18" s="1"/>
  <c r="C12" i="18"/>
  <c r="F11" i="18"/>
  <c r="G11" i="18" s="1"/>
  <c r="H11" i="18" s="1"/>
  <c r="C11" i="18"/>
  <c r="F10" i="18"/>
  <c r="G10" i="18" s="1"/>
  <c r="H10" i="18" s="1"/>
  <c r="C10" i="18"/>
  <c r="F9" i="18"/>
  <c r="G9" i="18" s="1"/>
  <c r="H9" i="18" s="1"/>
  <c r="C9" i="18"/>
  <c r="F8" i="18"/>
  <c r="G8" i="18" s="1"/>
  <c r="H8" i="18" s="1"/>
  <c r="C8" i="18"/>
  <c r="K2" i="18"/>
  <c r="J9" i="18" s="1"/>
  <c r="F13" i="17"/>
  <c r="G13" i="17" s="1"/>
  <c r="H13" i="17" s="1"/>
  <c r="C13" i="17"/>
  <c r="F12" i="17"/>
  <c r="G12" i="17" s="1"/>
  <c r="H12" i="17" s="1"/>
  <c r="C12" i="17"/>
  <c r="F11" i="17"/>
  <c r="G11" i="17" s="1"/>
  <c r="H11" i="17" s="1"/>
  <c r="C11" i="17"/>
  <c r="F10" i="17"/>
  <c r="G10" i="17" s="1"/>
  <c r="H10" i="17" s="1"/>
  <c r="C10" i="17"/>
  <c r="F9" i="17"/>
  <c r="G9" i="17" s="1"/>
  <c r="H9" i="17" s="1"/>
  <c r="C9" i="17"/>
  <c r="F8" i="17"/>
  <c r="G8" i="17" s="1"/>
  <c r="H8" i="17" s="1"/>
  <c r="C8" i="17"/>
  <c r="K2" i="17"/>
  <c r="J9" i="17" s="1"/>
  <c r="F13" i="16"/>
  <c r="G13" i="16" s="1"/>
  <c r="H13" i="16" s="1"/>
  <c r="C13" i="16"/>
  <c r="F12" i="16"/>
  <c r="G12" i="16" s="1"/>
  <c r="H12" i="16" s="1"/>
  <c r="C12" i="16"/>
  <c r="F11" i="16"/>
  <c r="G11" i="16" s="1"/>
  <c r="H11" i="16" s="1"/>
  <c r="C11" i="16"/>
  <c r="F10" i="16"/>
  <c r="G10" i="16" s="1"/>
  <c r="H10" i="16" s="1"/>
  <c r="C10" i="16"/>
  <c r="F9" i="16"/>
  <c r="G9" i="16" s="1"/>
  <c r="H9" i="16" s="1"/>
  <c r="C9" i="16"/>
  <c r="F8" i="16"/>
  <c r="G8" i="16" s="1"/>
  <c r="H8" i="16" s="1"/>
  <c r="C8" i="16"/>
  <c r="K2" i="16"/>
  <c r="J11" i="16" s="1"/>
  <c r="F13" i="13"/>
  <c r="G13" i="13" s="1"/>
  <c r="H13" i="13" s="1"/>
  <c r="C13" i="13"/>
  <c r="F12" i="13"/>
  <c r="G12" i="13" s="1"/>
  <c r="H12" i="13" s="1"/>
  <c r="C12" i="13"/>
  <c r="F11" i="13"/>
  <c r="G11" i="13" s="1"/>
  <c r="H11" i="13" s="1"/>
  <c r="C11" i="13"/>
  <c r="F10" i="13"/>
  <c r="G10" i="13" s="1"/>
  <c r="H10" i="13" s="1"/>
  <c r="C10" i="13"/>
  <c r="F9" i="13"/>
  <c r="G9" i="13" s="1"/>
  <c r="H9" i="13" s="1"/>
  <c r="C9" i="13"/>
  <c r="F8" i="13"/>
  <c r="G8" i="13" s="1"/>
  <c r="H8" i="13" s="1"/>
  <c r="C8" i="13"/>
  <c r="K2" i="13"/>
  <c r="J13" i="13" s="1"/>
  <c r="F13" i="11"/>
  <c r="G13" i="11" s="1"/>
  <c r="H13" i="11" s="1"/>
  <c r="C13" i="11"/>
  <c r="F12" i="11"/>
  <c r="G12" i="11" s="1"/>
  <c r="H12" i="11" s="1"/>
  <c r="C12" i="11"/>
  <c r="F11" i="11"/>
  <c r="G11" i="11" s="1"/>
  <c r="H11" i="11" s="1"/>
  <c r="C11" i="11"/>
  <c r="F10" i="11"/>
  <c r="G10" i="11" s="1"/>
  <c r="H10" i="11" s="1"/>
  <c r="C10" i="11"/>
  <c r="F9" i="11"/>
  <c r="G9" i="11" s="1"/>
  <c r="H9" i="11" s="1"/>
  <c r="C9" i="11"/>
  <c r="F8" i="11"/>
  <c r="G8" i="11" s="1"/>
  <c r="H8" i="11" s="1"/>
  <c r="C8" i="11"/>
  <c r="K2" i="11"/>
  <c r="J8" i="11" s="1"/>
  <c r="F9" i="10"/>
  <c r="G9" i="10" s="1"/>
  <c r="F10" i="10"/>
  <c r="F11" i="10"/>
  <c r="G11" i="10" s="1"/>
  <c r="F12" i="10"/>
  <c r="G12" i="10" s="1"/>
  <c r="F13" i="10"/>
  <c r="G13" i="10" s="1"/>
  <c r="H13" i="10" s="1"/>
  <c r="F8" i="10"/>
  <c r="K2" i="10"/>
  <c r="G8" i="10"/>
  <c r="H8" i="10" s="1"/>
  <c r="J8" i="10" s="1"/>
  <c r="C13" i="10"/>
  <c r="C12" i="10"/>
  <c r="C11" i="10"/>
  <c r="G10" i="10"/>
  <c r="H10" i="10" s="1"/>
  <c r="C10" i="10"/>
  <c r="C9" i="10"/>
  <c r="C8" i="10"/>
  <c r="J13" i="11" l="1"/>
  <c r="J12" i="13"/>
  <c r="J10" i="16"/>
  <c r="J8" i="18"/>
  <c r="J12" i="20"/>
  <c r="H17" i="30"/>
  <c r="J13" i="10"/>
  <c r="J12" i="11"/>
  <c r="J11" i="13"/>
  <c r="J9" i="16"/>
  <c r="J13" i="18"/>
  <c r="J11" i="20"/>
  <c r="I17" i="30"/>
  <c r="J12" i="10"/>
  <c r="J11" i="11"/>
  <c r="J10" i="13"/>
  <c r="J8" i="17"/>
  <c r="J12" i="18"/>
  <c r="J10" i="20"/>
  <c r="I18" i="30"/>
  <c r="G9" i="31"/>
  <c r="G9" i="14"/>
  <c r="J10" i="10"/>
  <c r="J9" i="11"/>
  <c r="J8" i="16"/>
  <c r="J12" i="17"/>
  <c r="J10" i="18"/>
  <c r="J10" i="11"/>
  <c r="I8" i="13"/>
  <c r="J13" i="16"/>
  <c r="J11" i="17"/>
  <c r="I16" i="30"/>
  <c r="H18" i="30"/>
  <c r="H16" i="29" a="1"/>
  <c r="I18" i="29" s="1"/>
  <c r="H16" i="28" a="1"/>
  <c r="H16" i="25" a="1"/>
  <c r="H16" i="24" a="1"/>
  <c r="H18" i="24" s="1"/>
  <c r="H16" i="16" a="1"/>
  <c r="H16" i="16" s="1"/>
  <c r="H11" i="10"/>
  <c r="J11" i="10" s="1"/>
  <c r="H12" i="10"/>
  <c r="H9" i="10"/>
  <c r="I9" i="10" s="1"/>
  <c r="I10" i="20"/>
  <c r="I9" i="20"/>
  <c r="I11" i="20"/>
  <c r="I13" i="20"/>
  <c r="I12" i="20"/>
  <c r="I8" i="20"/>
  <c r="H16" i="20" s="1" a="1"/>
  <c r="I10" i="18"/>
  <c r="I13" i="18"/>
  <c r="I11" i="18"/>
  <c r="I9" i="18"/>
  <c r="I12" i="18"/>
  <c r="I8" i="18"/>
  <c r="H16" i="18" s="1" a="1"/>
  <c r="I12" i="17"/>
  <c r="I8" i="17"/>
  <c r="H16" i="17" s="1" a="1"/>
  <c r="H17" i="17" s="1"/>
  <c r="I10" i="17"/>
  <c r="I11" i="17"/>
  <c r="I9" i="17"/>
  <c r="I13" i="17"/>
  <c r="I11" i="16"/>
  <c r="I12" i="16"/>
  <c r="I8" i="16"/>
  <c r="I13" i="16"/>
  <c r="I9" i="16"/>
  <c r="I10" i="16"/>
  <c r="I11" i="13"/>
  <c r="I9" i="13"/>
  <c r="I12" i="13"/>
  <c r="I13" i="13"/>
  <c r="I10" i="13"/>
  <c r="H16" i="13" a="1"/>
  <c r="I8" i="11"/>
  <c r="I10" i="11"/>
  <c r="I12" i="11"/>
  <c r="H16" i="11" s="1" a="1"/>
  <c r="I9" i="11"/>
  <c r="I11" i="11"/>
  <c r="I13" i="11"/>
  <c r="I8" i="10"/>
  <c r="I13" i="10"/>
  <c r="I12" i="10"/>
  <c r="I10" i="10"/>
  <c r="G7" i="31" l="1"/>
  <c r="G7" i="14"/>
  <c r="I11" i="10"/>
  <c r="J9" i="10"/>
  <c r="G17" i="30"/>
  <c r="I16" i="29"/>
  <c r="H16" i="29"/>
  <c r="H17" i="29"/>
  <c r="I17" i="29"/>
  <c r="H18" i="29"/>
  <c r="G17" i="29"/>
  <c r="I17" i="28"/>
  <c r="I18" i="28"/>
  <c r="H18" i="28"/>
  <c r="H17" i="28"/>
  <c r="I16" i="28"/>
  <c r="H16" i="28"/>
  <c r="I18" i="25"/>
  <c r="H18" i="25"/>
  <c r="I17" i="25"/>
  <c r="H17" i="25"/>
  <c r="G17" i="25" s="1"/>
  <c r="I16" i="25"/>
  <c r="H16" i="25"/>
  <c r="I18" i="24"/>
  <c r="H16" i="24"/>
  <c r="I16" i="24"/>
  <c r="H17" i="24"/>
  <c r="G17" i="24" s="1"/>
  <c r="I17" i="24"/>
  <c r="H16" i="18"/>
  <c r="H17" i="18"/>
  <c r="G17" i="18" s="1"/>
  <c r="I16" i="18"/>
  <c r="I17" i="18"/>
  <c r="I18" i="18"/>
  <c r="H18" i="18"/>
  <c r="I18" i="17"/>
  <c r="H18" i="17"/>
  <c r="H16" i="17"/>
  <c r="I16" i="17"/>
  <c r="I17" i="17"/>
  <c r="I18" i="16"/>
  <c r="H18" i="16"/>
  <c r="I16" i="16"/>
  <c r="H17" i="16"/>
  <c r="G17" i="16" s="1"/>
  <c r="I17" i="16"/>
  <c r="H16" i="10" a="1"/>
  <c r="I17" i="20"/>
  <c r="H17" i="20"/>
  <c r="G17" i="20" s="1"/>
  <c r="I16" i="20"/>
  <c r="H16" i="20"/>
  <c r="I18" i="20"/>
  <c r="H18" i="20"/>
  <c r="I17" i="13"/>
  <c r="H17" i="13"/>
  <c r="G17" i="13" s="1"/>
  <c r="I16" i="13"/>
  <c r="H16" i="13"/>
  <c r="I18" i="13"/>
  <c r="H18" i="13"/>
  <c r="H18" i="11"/>
  <c r="I17" i="11"/>
  <c r="I16" i="11"/>
  <c r="H16" i="11"/>
  <c r="I18" i="11"/>
  <c r="H17" i="11"/>
  <c r="G8" i="31" l="1"/>
  <c r="G8" i="14"/>
  <c r="G10" i="14"/>
  <c r="G10" i="31"/>
  <c r="G11" i="31"/>
  <c r="G11" i="14"/>
  <c r="G13" i="14"/>
  <c r="G13" i="31"/>
  <c r="G15" i="31"/>
  <c r="G15" i="14"/>
  <c r="G17" i="17"/>
  <c r="I9" i="14"/>
  <c r="I7" i="14"/>
  <c r="I8" i="14"/>
  <c r="M5" i="14"/>
  <c r="G5" i="31"/>
  <c r="G5" i="14"/>
  <c r="G17" i="11"/>
  <c r="G6" i="31"/>
  <c r="G6" i="14"/>
  <c r="G14" i="14"/>
  <c r="G14" i="31"/>
  <c r="G12" i="31"/>
  <c r="G12" i="14"/>
  <c r="I11" i="14" s="1"/>
  <c r="M5" i="31"/>
  <c r="I7" i="31"/>
  <c r="I8" i="31"/>
  <c r="I9" i="31"/>
  <c r="I10" i="14"/>
  <c r="G17" i="28"/>
  <c r="H16" i="10"/>
  <c r="H18" i="10"/>
  <c r="I17" i="10"/>
  <c r="H17" i="10"/>
  <c r="G17" i="10" s="1"/>
  <c r="I16" i="10"/>
  <c r="I18" i="10"/>
  <c r="I15" i="14" l="1"/>
  <c r="I14" i="14"/>
  <c r="I13" i="14"/>
  <c r="M7" i="14"/>
  <c r="N7" i="14" s="1"/>
  <c r="I11" i="31"/>
  <c r="H11" i="31"/>
  <c r="I10" i="31"/>
  <c r="I12" i="31"/>
  <c r="M4" i="31"/>
  <c r="H10" i="31"/>
  <c r="I15" i="31"/>
  <c r="I14" i="31"/>
  <c r="I13" i="31"/>
  <c r="M7" i="31"/>
  <c r="N7" i="31" s="1"/>
  <c r="H13" i="31"/>
  <c r="I12" i="14"/>
  <c r="M4" i="14"/>
  <c r="G4" i="31"/>
  <c r="G4" i="14"/>
  <c r="H5" i="31"/>
  <c r="N5" i="31"/>
  <c r="H15" i="31"/>
  <c r="H12" i="14"/>
  <c r="H9" i="14"/>
  <c r="N5" i="14"/>
  <c r="H14" i="14"/>
  <c r="H13" i="14"/>
  <c r="H8" i="14"/>
  <c r="H6" i="14"/>
  <c r="H11" i="14"/>
  <c r="H4" i="14"/>
  <c r="H7" i="14"/>
  <c r="I5" i="14" l="1"/>
  <c r="I4" i="14"/>
  <c r="I6" i="14"/>
  <c r="M6" i="14"/>
  <c r="N6" i="14" s="1"/>
  <c r="I4" i="31"/>
  <c r="I5" i="31"/>
  <c r="I6" i="31"/>
  <c r="M6" i="31"/>
  <c r="N6" i="31" s="1"/>
  <c r="H4" i="31"/>
  <c r="N4" i="14"/>
  <c r="H10" i="14"/>
  <c r="H5" i="14"/>
  <c r="H14" i="31"/>
  <c r="N4" i="31"/>
  <c r="H9" i="31"/>
  <c r="H7" i="31"/>
  <c r="H15" i="14"/>
  <c r="H8" i="31"/>
  <c r="H6" i="31"/>
  <c r="H12" i="31"/>
</calcChain>
</file>

<file path=xl/sharedStrings.xml><?xml version="1.0" encoding="utf-8"?>
<sst xmlns="http://schemas.openxmlformats.org/spreadsheetml/2006/main" count="427" uniqueCount="62">
  <si>
    <t>p-H</t>
  </si>
  <si>
    <t>p-Me</t>
  </si>
  <si>
    <t>p-Cl</t>
  </si>
  <si>
    <t>p-OtBu</t>
  </si>
  <si>
    <t>p-F</t>
  </si>
  <si>
    <t>p-tBu</t>
  </si>
  <si>
    <t>p-CF3</t>
  </si>
  <si>
    <t>\sigma</t>
  </si>
  <si>
    <t>p-OMe</t>
  </si>
  <si>
    <t>p-iPr</t>
  </si>
  <si>
    <t>p-C6F5</t>
  </si>
  <si>
    <t>p-Et</t>
  </si>
  <si>
    <t>p-Ph</t>
  </si>
  <si>
    <t>p-OCCl3</t>
  </si>
  <si>
    <t>Chemical Reviews, 1991, Vol. 91, No. 2 [Table 1]</t>
  </si>
  <si>
    <t>t / min</t>
  </si>
  <si>
    <t>n(Acetylen</t>
  </si>
  <si>
    <t>n(Allen)</t>
  </si>
  <si>
    <t>V(reakt)</t>
  </si>
  <si>
    <t>acetylen</t>
  </si>
  <si>
    <t>allen</t>
  </si>
  <si>
    <t>Nr.</t>
  </si>
  <si>
    <t>Startzeit</t>
  </si>
  <si>
    <t>entnahme um</t>
  </si>
  <si>
    <t>n STD</t>
  </si>
  <si>
    <t>STD</t>
  </si>
  <si>
    <t>A(STD)</t>
  </si>
  <si>
    <t>A(Prod)</t>
  </si>
  <si>
    <t>#STD</t>
  </si>
  <si>
    <t>#Prod</t>
  </si>
  <si>
    <t>mmol</t>
  </si>
  <si>
    <t>mL</t>
  </si>
  <si>
    <t>Ph</t>
  </si>
  <si>
    <t>p-Xylol</t>
  </si>
  <si>
    <t>V(alli) / mL</t>
  </si>
  <si>
    <t>n(p)ges</t>
  </si>
  <si>
    <t>c(p)ges</t>
  </si>
  <si>
    <t>c(A)</t>
  </si>
  <si>
    <t>[A]0 / mmol/L</t>
  </si>
  <si>
    <t>Steigung</t>
  </si>
  <si>
    <t>Achsenabschnitt</t>
  </si>
  <si>
    <t>R^2</t>
  </si>
  <si>
    <t>n(p) / mmol</t>
  </si>
  <si>
    <t>Me</t>
  </si>
  <si>
    <t>H</t>
  </si>
  <si>
    <t>F</t>
  </si>
  <si>
    <t>1/(c0-c)</t>
  </si>
  <si>
    <t>Nr</t>
  </si>
  <si>
    <t>exP-Nr</t>
  </si>
  <si>
    <t>R</t>
  </si>
  <si>
    <t>Cl</t>
  </si>
  <si>
    <t>Param</t>
  </si>
  <si>
    <t>K</t>
  </si>
  <si>
    <t>log(kx/kH</t>
  </si>
  <si>
    <t>p-CBr3</t>
  </si>
  <si>
    <t>p-Br</t>
  </si>
  <si>
    <t>p-I</t>
  </si>
  <si>
    <t>p-CCl3</t>
  </si>
  <si>
    <t>p-CH2F</t>
  </si>
  <si>
    <t>p-CH2Br</t>
  </si>
  <si>
    <t>p-CH2Cl</t>
  </si>
  <si>
    <t>[A]0 / mmol/mL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</si>
</sst>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0" fillId="3" borderId="0" xfId="0" applyFill="1"/>
    <xf numFmtId="20" fontId="0" fillId="3" borderId="0" xfId="0" applyNumberFormat="1" applyFill="1"/>
    <xf numFmtId="2" fontId="0" fillId="3" borderId="0" xfId="0" applyNumberFormat="1" applyFill="1"/>
    <xf numFmtId="10" fontId="0" fillId="0" borderId="0" xfId="1" applyNumberFormat="1" applyFont="1"/>
    <xf numFmtId="164" fontId="0" fillId="0" borderId="0" xfId="1" applyNumberFormat="1" applyFont="1" applyFill="1"/>
    <xf numFmtId="165" fontId="0" fillId="3" borderId="0" xfId="0" applyNumberFormat="1" applyFill="1"/>
    <xf numFmtId="165" fontId="0" fillId="0" borderId="0" xfId="0" applyNumberFormat="1"/>
    <xf numFmtId="0" fontId="0" fillId="0" borderId="0" xfId="0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00A0"/>
      <color rgb="FFBF0000"/>
      <color rgb="FF00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worksheet" Target="worksheets/sheet10.xml"/><Relationship Id="rId18" Type="http://schemas.openxmlformats.org/officeDocument/2006/relationships/worksheet" Target="worksheets/sheet15.xml"/><Relationship Id="rId3" Type="http://schemas.openxmlformats.org/officeDocument/2006/relationships/chartsheet" Target="chartsheets/sheet1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12" Type="http://schemas.openxmlformats.org/officeDocument/2006/relationships/worksheet" Target="worksheets/sheet9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worksheet" Target="worksheets/sheet8.xml"/><Relationship Id="rId5" Type="http://schemas.openxmlformats.org/officeDocument/2006/relationships/chartsheet" Target="chartsheets/sheet3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7.xml"/><Relationship Id="rId19" Type="http://schemas.openxmlformats.org/officeDocument/2006/relationships/theme" Target="theme/theme1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665456652423224E-2"/>
          <c:y val="4.6734787274756391E-2"/>
          <c:w val="0.92198177877670462"/>
          <c:h val="0.9065304254504872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Übersicht!$F$4:$F$15</c:f>
              <c:numCache>
                <c:formatCode>General</c:formatCode>
                <c:ptCount val="12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-0.17</c:v>
                </c:pt>
                <c:pt idx="4">
                  <c:v>-0.17</c:v>
                </c:pt>
                <c:pt idx="5">
                  <c:v>-0.17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</c:numCache>
            </c:numRef>
          </c:xVal>
          <c:yVal>
            <c:numRef>
              <c:f>Übersicht!$H$4:$H$15</c:f>
              <c:numCache>
                <c:formatCode>General</c:formatCode>
                <c:ptCount val="12"/>
                <c:pt idx="0">
                  <c:v>-0.46687448896333417</c:v>
                </c:pt>
                <c:pt idx="1">
                  <c:v>-0.51425159547084587</c:v>
                </c:pt>
                <c:pt idx="2">
                  <c:v>-0.47990454147408979</c:v>
                </c:pt>
                <c:pt idx="3">
                  <c:v>0.74098072980666607</c:v>
                </c:pt>
                <c:pt idx="4">
                  <c:v>0.77915512245213059</c:v>
                </c:pt>
                <c:pt idx="5">
                  <c:v>0.82047580918994334</c:v>
                </c:pt>
                <c:pt idx="6">
                  <c:v>1.5406177573298391E-2</c:v>
                </c:pt>
                <c:pt idx="7">
                  <c:v>-1.1698331363311528E-2</c:v>
                </c:pt>
                <c:pt idx="8">
                  <c:v>-4.1603801898387185E-3</c:v>
                </c:pt>
                <c:pt idx="9">
                  <c:v>0.11855001586485667</c:v>
                </c:pt>
                <c:pt idx="10">
                  <c:v>0.19057732438859887</c:v>
                </c:pt>
                <c:pt idx="11">
                  <c:v>0.14972826303016395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5C-4D3B-91C6-BE1D1CBF8761}"/>
            </c:ext>
          </c:extLst>
        </c:ser>
        <c:ser>
          <c:idx val="1"/>
          <c:order val="1"/>
          <c:tx>
            <c:v>Mittelwerte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261041057851935E-2"/>
                  <c:y val="-0.690934448474466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Übersicht!$K$4:$K$7</c:f>
              <c:numCache>
                <c:formatCode>General</c:formatCode>
                <c:ptCount val="4"/>
                <c:pt idx="0">
                  <c:v>0</c:v>
                </c:pt>
                <c:pt idx="1">
                  <c:v>-0.17</c:v>
                </c:pt>
                <c:pt idx="2">
                  <c:v>0.23</c:v>
                </c:pt>
                <c:pt idx="3">
                  <c:v>0.06</c:v>
                </c:pt>
              </c:numCache>
            </c:numRef>
          </c:xVal>
          <c:yVal>
            <c:numRef>
              <c:f>Übersicht!$N$4:$N$7</c:f>
              <c:numCache>
                <c:formatCode>0.00</c:formatCode>
                <c:ptCount val="4"/>
                <c:pt idx="0">
                  <c:v>0</c:v>
                </c:pt>
                <c:pt idx="1">
                  <c:v>0.78141772750310012</c:v>
                </c:pt>
                <c:pt idx="2">
                  <c:v>-0.48655401034810952</c:v>
                </c:pt>
                <c:pt idx="3">
                  <c:v>0.15395642510860441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E5C-4D3B-91C6-BE1D1CBF8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4818064"/>
        <c:axId val="1514818480"/>
      </c:scatterChart>
      <c:valAx>
        <c:axId val="1514818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4818480"/>
        <c:crosses val="autoZero"/>
        <c:crossBetween val="midCat"/>
      </c:valAx>
      <c:valAx>
        <c:axId val="151481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4818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587430376271024"/>
                  <c:y val="-2.29540860442048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'Me-346'!$C$8:$C$12</c:f>
              <c:numCache>
                <c:formatCode>0.00</c:formatCode>
                <c:ptCount val="5"/>
                <c:pt idx="0">
                  <c:v>13.000000000000034</c:v>
                </c:pt>
                <c:pt idx="1">
                  <c:v>26.999999999999986</c:v>
                </c:pt>
                <c:pt idx="2">
                  <c:v>44</c:v>
                </c:pt>
                <c:pt idx="3">
                  <c:v>58.99999999999995</c:v>
                </c:pt>
                <c:pt idx="4">
                  <c:v>75.000000000000057</c:v>
                </c:pt>
              </c:numCache>
            </c:numRef>
          </c:xVal>
          <c:yVal>
            <c:numRef>
              <c:f>'Me-346'!$J$8:$J$12</c:f>
              <c:numCache>
                <c:formatCode>General</c:formatCode>
                <c:ptCount val="5"/>
                <c:pt idx="0">
                  <c:v>22.798833819241981</c:v>
                </c:pt>
                <c:pt idx="1">
                  <c:v>25.680473372781066</c:v>
                </c:pt>
                <c:pt idx="2">
                  <c:v>28.323699421965319</c:v>
                </c:pt>
                <c:pt idx="3">
                  <c:v>30.212765957446809</c:v>
                </c:pt>
                <c:pt idx="4">
                  <c:v>33.521126760563376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60-40D3-863F-2DB30F988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587430376271024"/>
                  <c:y val="-2.29540860442048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'H-347'!$C$8:$C$13</c:f>
              <c:numCache>
                <c:formatCode>0.00</c:formatCode>
                <c:ptCount val="6"/>
                <c:pt idx="0">
                  <c:v>30.000000000000053</c:v>
                </c:pt>
                <c:pt idx="1">
                  <c:v>60.000000000000028</c:v>
                </c:pt>
                <c:pt idx="2">
                  <c:v>90</c:v>
                </c:pt>
                <c:pt idx="3">
                  <c:v>119.99999999999997</c:v>
                </c:pt>
                <c:pt idx="4">
                  <c:v>150.00000000000003</c:v>
                </c:pt>
                <c:pt idx="5">
                  <c:v>180.00000000000009</c:v>
                </c:pt>
              </c:numCache>
            </c:numRef>
          </c:xVal>
          <c:yVal>
            <c:numRef>
              <c:f>'H-347'!$J$8:$J$13</c:f>
              <c:numCache>
                <c:formatCode>General</c:formatCode>
                <c:ptCount val="6"/>
                <c:pt idx="0">
                  <c:v>21.035226455787203</c:v>
                </c:pt>
                <c:pt idx="1">
                  <c:v>22.045454545454547</c:v>
                </c:pt>
                <c:pt idx="2">
                  <c:v>23.200000000000003</c:v>
                </c:pt>
                <c:pt idx="3">
                  <c:v>23.774574049803412</c:v>
                </c:pt>
                <c:pt idx="4">
                  <c:v>24.556962025316459</c:v>
                </c:pt>
                <c:pt idx="5">
                  <c:v>25.433962264150946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31-497A-A9CA-CD426A336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587430376271024"/>
                  <c:y val="-2.29540860442048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'H-348'!$C$8:$C$13</c:f>
              <c:numCache>
                <c:formatCode>0.00</c:formatCode>
                <c:ptCount val="6"/>
                <c:pt idx="0">
                  <c:v>28.00000000000006</c:v>
                </c:pt>
                <c:pt idx="1">
                  <c:v>56.999999999999957</c:v>
                </c:pt>
                <c:pt idx="2">
                  <c:v>87.000000000000014</c:v>
                </c:pt>
                <c:pt idx="3">
                  <c:v>116.99999999999999</c:v>
                </c:pt>
                <c:pt idx="4">
                  <c:v>147.00000000000003</c:v>
                </c:pt>
                <c:pt idx="5">
                  <c:v>176.99999999999994</c:v>
                </c:pt>
              </c:numCache>
            </c:numRef>
          </c:xVal>
          <c:yVal>
            <c:numRef>
              <c:f>'H-348'!$J$8:$J$13</c:f>
              <c:numCache>
                <c:formatCode>General</c:formatCode>
                <c:ptCount val="6"/>
                <c:pt idx="0">
                  <c:v>21.098817245326213</c:v>
                </c:pt>
                <c:pt idx="1">
                  <c:v>22.008368200836824</c:v>
                </c:pt>
                <c:pt idx="2">
                  <c:v>22.90030211480363</c:v>
                </c:pt>
                <c:pt idx="3">
                  <c:v>23.59550561797753</c:v>
                </c:pt>
                <c:pt idx="4">
                  <c:v>24.390243902439028</c:v>
                </c:pt>
                <c:pt idx="5">
                  <c:v>25.161290322580648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B9-45FD-8EAA-AE7631138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587430376271024"/>
                  <c:y val="-2.29540860442048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'F-349'!$C$8:$C$13</c:f>
              <c:numCache>
                <c:formatCode>0.00</c:formatCode>
                <c:ptCount val="6"/>
                <c:pt idx="0">
                  <c:v>32.999999999999964</c:v>
                </c:pt>
                <c:pt idx="1">
                  <c:v>60.000000000000028</c:v>
                </c:pt>
                <c:pt idx="2">
                  <c:v>90</c:v>
                </c:pt>
                <c:pt idx="3">
                  <c:v>119.99999999999997</c:v>
                </c:pt>
                <c:pt idx="4">
                  <c:v>151.00000000000003</c:v>
                </c:pt>
                <c:pt idx="5">
                  <c:v>180.00000000000009</c:v>
                </c:pt>
              </c:numCache>
            </c:numRef>
          </c:xVal>
          <c:yVal>
            <c:numRef>
              <c:f>'F-349'!$J$8:$J$13</c:f>
              <c:numCache>
                <c:formatCode>General</c:formatCode>
                <c:ptCount val="6"/>
                <c:pt idx="0">
                  <c:v>21.30849613811904</c:v>
                </c:pt>
                <c:pt idx="1">
                  <c:v>22.521891418563925</c:v>
                </c:pt>
                <c:pt idx="2">
                  <c:v>23.622641509433965</c:v>
                </c:pt>
                <c:pt idx="3">
                  <c:v>24.630225080385852</c:v>
                </c:pt>
                <c:pt idx="4">
                  <c:v>25.636007827788653</c:v>
                </c:pt>
                <c:pt idx="5">
                  <c:v>26.79245283018868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19A-4C45-8E38-F1FB2CA60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587430376271024"/>
                  <c:y val="-2.29540860442048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'F-350'!$C$8:$C$13</c:f>
              <c:numCache>
                <c:formatCode>0.00</c:formatCode>
                <c:ptCount val="6"/>
                <c:pt idx="0">
                  <c:v>31.00000000000005</c:v>
                </c:pt>
                <c:pt idx="1">
                  <c:v>57.999999999999957</c:v>
                </c:pt>
                <c:pt idx="2">
                  <c:v>89</c:v>
                </c:pt>
                <c:pt idx="3">
                  <c:v>117.99999999999999</c:v>
                </c:pt>
                <c:pt idx="4">
                  <c:v>149.00000000000003</c:v>
                </c:pt>
                <c:pt idx="5">
                  <c:v>177.99999999999991</c:v>
                </c:pt>
              </c:numCache>
            </c:numRef>
          </c:xVal>
          <c:yVal>
            <c:numRef>
              <c:f>'F-350'!$J$8:$J$13</c:f>
              <c:numCache>
                <c:formatCode>General</c:formatCode>
                <c:ptCount val="6"/>
                <c:pt idx="0">
                  <c:v>21.419418432725482</c:v>
                </c:pt>
                <c:pt idx="1">
                  <c:v>22.510897994768968</c:v>
                </c:pt>
                <c:pt idx="2">
                  <c:v>23.809523809523814</c:v>
                </c:pt>
                <c:pt idx="3">
                  <c:v>25.393258426966295</c:v>
                </c:pt>
                <c:pt idx="4">
                  <c:v>26.180257510729618</c:v>
                </c:pt>
                <c:pt idx="5">
                  <c:v>27.804878048780488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A3-4A73-AE63-5DDF1CEB0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587430376271024"/>
                  <c:y val="-2.29540860442048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'H-351'!$C$8:$C$13</c:f>
              <c:numCache>
                <c:formatCode>0.00</c:formatCode>
                <c:ptCount val="6"/>
                <c:pt idx="0">
                  <c:v>30.000000000000053</c:v>
                </c:pt>
                <c:pt idx="1">
                  <c:v>60.000000000000028</c:v>
                </c:pt>
                <c:pt idx="2">
                  <c:v>95.999999999999972</c:v>
                </c:pt>
                <c:pt idx="3">
                  <c:v>121.00000000000006</c:v>
                </c:pt>
                <c:pt idx="4">
                  <c:v>153.00000000000003</c:v>
                </c:pt>
                <c:pt idx="5">
                  <c:v>180.00000000000009</c:v>
                </c:pt>
              </c:numCache>
            </c:numRef>
          </c:xVal>
          <c:yVal>
            <c:numRef>
              <c:f>'H-351'!$J$8:$J$13</c:f>
              <c:numCache>
                <c:formatCode>General</c:formatCode>
                <c:ptCount val="6"/>
                <c:pt idx="0">
                  <c:v>21.013727560718056</c:v>
                </c:pt>
                <c:pt idx="1">
                  <c:v>22.049822064056944</c:v>
                </c:pt>
                <c:pt idx="2">
                  <c:v>23.041182682154172</c:v>
                </c:pt>
                <c:pt idx="3">
                  <c:v>23.740259740259742</c:v>
                </c:pt>
                <c:pt idx="4">
                  <c:v>24.549763033175356</c:v>
                </c:pt>
                <c:pt idx="5">
                  <c:v>25.142857142857146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8C-470A-BD70-88E4E29DF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H-351</c:v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rgbClr val="0000A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00A0"/>
                </a:solidFill>
                <a:prstDash val="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0770120204146237E-2"/>
                  <c:y val="0.5918480848098924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4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rgbClr val="0000A0"/>
                        </a:solidFill>
                      </a:rPr>
                      <a:t>y = 0.0274x + 20.333</a:t>
                    </a:r>
                    <a:br>
                      <a:rPr lang="en-US" baseline="0">
                        <a:solidFill>
                          <a:srgbClr val="0000A0"/>
                        </a:solidFill>
                      </a:rPr>
                    </a:br>
                    <a:r>
                      <a:rPr lang="en-US" baseline="0">
                        <a:solidFill>
                          <a:srgbClr val="0000A0"/>
                        </a:solidFill>
                      </a:rPr>
                      <a:t>R² = 0.9954</a:t>
                    </a:r>
                    <a:endParaRPr lang="en-US">
                      <a:solidFill>
                        <a:srgbClr val="0000A0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'H-351'!$C$8:$C$13</c:f>
              <c:numCache>
                <c:formatCode>0.00</c:formatCode>
                <c:ptCount val="6"/>
                <c:pt idx="0">
                  <c:v>30.000000000000053</c:v>
                </c:pt>
                <c:pt idx="1">
                  <c:v>60.000000000000028</c:v>
                </c:pt>
                <c:pt idx="2">
                  <c:v>95.999999999999972</c:v>
                </c:pt>
                <c:pt idx="3">
                  <c:v>121.00000000000006</c:v>
                </c:pt>
                <c:pt idx="4">
                  <c:v>153.00000000000003</c:v>
                </c:pt>
                <c:pt idx="5">
                  <c:v>180.00000000000009</c:v>
                </c:pt>
              </c:numCache>
            </c:numRef>
          </c:xVal>
          <c:yVal>
            <c:numRef>
              <c:f>'H-351'!$J$8:$J$13</c:f>
              <c:numCache>
                <c:formatCode>General</c:formatCode>
                <c:ptCount val="6"/>
                <c:pt idx="0">
                  <c:v>21.013727560718056</c:v>
                </c:pt>
                <c:pt idx="1">
                  <c:v>22.049822064056944</c:v>
                </c:pt>
                <c:pt idx="2">
                  <c:v>23.041182682154172</c:v>
                </c:pt>
                <c:pt idx="3">
                  <c:v>23.740259740259742</c:v>
                </c:pt>
                <c:pt idx="4">
                  <c:v>24.549763033175356</c:v>
                </c:pt>
                <c:pt idx="5">
                  <c:v>25.142857142857146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8C-470A-BD70-88E4E29DF986}"/>
            </c:ext>
          </c:extLst>
        </c:ser>
        <c:ser>
          <c:idx val="1"/>
          <c:order val="1"/>
          <c:tx>
            <c:v>H-347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rgbClr val="007A0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A00"/>
                </a:solidFill>
                <a:prstDash val="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9300193231738614E-2"/>
                  <c:y val="0.3935868320517983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aseline="0">
                        <a:solidFill>
                          <a:srgbClr val="007A00"/>
                        </a:solidFill>
                      </a:rPr>
                      <a:t>y = 0.0287x + 20.331</a:t>
                    </a:r>
                    <a:br>
                      <a:rPr lang="en-US" sz="1400" baseline="0">
                        <a:solidFill>
                          <a:srgbClr val="007A00"/>
                        </a:solidFill>
                      </a:rPr>
                    </a:br>
                    <a:r>
                      <a:rPr lang="en-US" sz="1400" baseline="0">
                        <a:solidFill>
                          <a:srgbClr val="007A00"/>
                        </a:solidFill>
                      </a:rPr>
                      <a:t>R² = 0.9911</a:t>
                    </a:r>
                    <a:endParaRPr lang="en-US" sz="1400">
                      <a:solidFill>
                        <a:srgbClr val="007A00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'H-347'!$C$8:$C$13</c:f>
              <c:numCache>
                <c:formatCode>0.00</c:formatCode>
                <c:ptCount val="6"/>
                <c:pt idx="0">
                  <c:v>30.000000000000053</c:v>
                </c:pt>
                <c:pt idx="1">
                  <c:v>60.000000000000028</c:v>
                </c:pt>
                <c:pt idx="2">
                  <c:v>90</c:v>
                </c:pt>
                <c:pt idx="3">
                  <c:v>119.99999999999997</c:v>
                </c:pt>
                <c:pt idx="4">
                  <c:v>150.00000000000003</c:v>
                </c:pt>
                <c:pt idx="5">
                  <c:v>180.00000000000009</c:v>
                </c:pt>
              </c:numCache>
            </c:numRef>
          </c:xVal>
          <c:yVal>
            <c:numRef>
              <c:f>'H-347'!$J$8:$J$13</c:f>
              <c:numCache>
                <c:formatCode>General</c:formatCode>
                <c:ptCount val="6"/>
                <c:pt idx="0">
                  <c:v>21.035226455787203</c:v>
                </c:pt>
                <c:pt idx="1">
                  <c:v>22.045454545454547</c:v>
                </c:pt>
                <c:pt idx="2">
                  <c:v>23.200000000000003</c:v>
                </c:pt>
                <c:pt idx="3">
                  <c:v>23.774574049803412</c:v>
                </c:pt>
                <c:pt idx="4">
                  <c:v>24.556962025316459</c:v>
                </c:pt>
                <c:pt idx="5">
                  <c:v>25.433962264150946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51-4428-903E-B0736A9EAFB1}"/>
            </c:ext>
          </c:extLst>
        </c:ser>
        <c:ser>
          <c:idx val="2"/>
          <c:order val="2"/>
          <c:tx>
            <c:v>H-348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rgbClr val="BF000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BF0000"/>
                </a:solidFill>
                <a:prstDash val="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6192663444015754E-2"/>
                  <c:y val="0.4712024456185509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aseline="0">
                        <a:solidFill>
                          <a:srgbClr val="BF0000"/>
                        </a:solidFill>
                      </a:rPr>
                      <a:t>y = 0.0269x + 20.441</a:t>
                    </a:r>
                    <a:br>
                      <a:rPr lang="en-US" sz="1400" baseline="0">
                        <a:solidFill>
                          <a:srgbClr val="BF0000"/>
                        </a:solidFill>
                      </a:rPr>
                    </a:br>
                    <a:r>
                      <a:rPr lang="en-US" sz="1400" baseline="0">
                        <a:solidFill>
                          <a:srgbClr val="BF0000"/>
                        </a:solidFill>
                      </a:rPr>
                      <a:t>R² = 0.9977</a:t>
                    </a:r>
                    <a:endParaRPr lang="en-US" sz="1400">
                      <a:solidFill>
                        <a:srgbClr val="BF0000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'H-348'!$C$8:$C$13</c:f>
              <c:numCache>
                <c:formatCode>0.00</c:formatCode>
                <c:ptCount val="6"/>
                <c:pt idx="0">
                  <c:v>28.00000000000006</c:v>
                </c:pt>
                <c:pt idx="1">
                  <c:v>56.999999999999957</c:v>
                </c:pt>
                <c:pt idx="2">
                  <c:v>87.000000000000014</c:v>
                </c:pt>
                <c:pt idx="3">
                  <c:v>116.99999999999999</c:v>
                </c:pt>
                <c:pt idx="4">
                  <c:v>147.00000000000003</c:v>
                </c:pt>
                <c:pt idx="5">
                  <c:v>176.99999999999994</c:v>
                </c:pt>
              </c:numCache>
            </c:numRef>
          </c:xVal>
          <c:yVal>
            <c:numRef>
              <c:f>'H-348'!$J$8:$J$13</c:f>
              <c:numCache>
                <c:formatCode>General</c:formatCode>
                <c:ptCount val="6"/>
                <c:pt idx="0">
                  <c:v>21.098817245326213</c:v>
                </c:pt>
                <c:pt idx="1">
                  <c:v>22.008368200836824</c:v>
                </c:pt>
                <c:pt idx="2">
                  <c:v>22.90030211480363</c:v>
                </c:pt>
                <c:pt idx="3">
                  <c:v>23.59550561797753</c:v>
                </c:pt>
                <c:pt idx="4">
                  <c:v>24.390243902439028</c:v>
                </c:pt>
                <c:pt idx="5">
                  <c:v>25.161290322580648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F51-4428-903E-B0736A9E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  <c:min val="2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587430376271024"/>
                  <c:y val="-2.29540860442048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'F-352'!$C$8:$C$13</c:f>
              <c:numCache>
                <c:formatCode>0.00</c:formatCode>
                <c:ptCount val="6"/>
                <c:pt idx="0">
                  <c:v>30.000000000000053</c:v>
                </c:pt>
                <c:pt idx="1">
                  <c:v>59.000000000000114</c:v>
                </c:pt>
                <c:pt idx="2">
                  <c:v>95.000000000000057</c:v>
                </c:pt>
                <c:pt idx="3">
                  <c:v>120.00000000000006</c:v>
                </c:pt>
                <c:pt idx="4">
                  <c:v>152.00000000000003</c:v>
                </c:pt>
                <c:pt idx="5">
                  <c:v>179.00000000000009</c:v>
                </c:pt>
              </c:numCache>
            </c:numRef>
          </c:xVal>
          <c:yVal>
            <c:numRef>
              <c:f>'F-352'!$J$8:$J$13</c:f>
              <c:numCache>
                <c:formatCode>General</c:formatCode>
                <c:ptCount val="6"/>
                <c:pt idx="0">
                  <c:v>21.30849613811904</c:v>
                </c:pt>
                <c:pt idx="1">
                  <c:v>22.644628099173556</c:v>
                </c:pt>
                <c:pt idx="2">
                  <c:v>24.056338028169016</c:v>
                </c:pt>
                <c:pt idx="3">
                  <c:v>24.873096446700512</c:v>
                </c:pt>
                <c:pt idx="4">
                  <c:v>26.114649681528665</c:v>
                </c:pt>
                <c:pt idx="5">
                  <c:v>27.254408060453404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5A-4BCA-BDB4-53F24678D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587430376271024"/>
                  <c:y val="-2.29540860442048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'Me-355'!$C$8:$C$12</c:f>
              <c:numCache>
                <c:formatCode>0.00</c:formatCode>
                <c:ptCount val="5"/>
                <c:pt idx="0">
                  <c:v>15.000000000000027</c:v>
                </c:pt>
                <c:pt idx="1">
                  <c:v>29.999999999999972</c:v>
                </c:pt>
                <c:pt idx="2">
                  <c:v>45.999999999999915</c:v>
                </c:pt>
                <c:pt idx="3">
                  <c:v>60.000000000000028</c:v>
                </c:pt>
                <c:pt idx="4">
                  <c:v>74.999999999999972</c:v>
                </c:pt>
              </c:numCache>
            </c:numRef>
          </c:xVal>
          <c:yVal>
            <c:numRef>
              <c:f>'Me-355'!$J$8:$J$12</c:f>
              <c:numCache>
                <c:formatCode>General</c:formatCode>
                <c:ptCount val="5"/>
                <c:pt idx="0">
                  <c:v>23.687580025608195</c:v>
                </c:pt>
                <c:pt idx="1">
                  <c:v>26.6512702078522</c:v>
                </c:pt>
                <c:pt idx="2">
                  <c:v>29.142857142857146</c:v>
                </c:pt>
                <c:pt idx="3">
                  <c:v>31.803278688524593</c:v>
                </c:pt>
                <c:pt idx="4">
                  <c:v>34.845360824742272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A6-4449-89C6-B528763CF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1084992876568023E-2"/>
          <c:y val="1.5493944856825743E-2"/>
          <c:w val="0.95618715492934714"/>
          <c:h val="0.96901211028634848"/>
        </c:manualLayout>
      </c:layout>
      <c:scatterChart>
        <c:scatterStyle val="lineMarker"/>
        <c:varyColors val="0"/>
        <c:ser>
          <c:idx val="0"/>
          <c:order val="0"/>
          <c:tx>
            <c:v>Messwerte</c:v>
          </c:tx>
          <c:spPr>
            <a:ln w="1905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Übersicht!$F$4:$F$15</c:f>
              <c:numCache>
                <c:formatCode>General</c:formatCode>
                <c:ptCount val="12"/>
                <c:pt idx="0">
                  <c:v>0.23</c:v>
                </c:pt>
                <c:pt idx="1">
                  <c:v>0.23</c:v>
                </c:pt>
                <c:pt idx="2">
                  <c:v>0.23</c:v>
                </c:pt>
                <c:pt idx="3">
                  <c:v>-0.17</c:v>
                </c:pt>
                <c:pt idx="4">
                  <c:v>-0.17</c:v>
                </c:pt>
                <c:pt idx="5">
                  <c:v>-0.17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</c:numCache>
            </c:numRef>
          </c:xVal>
          <c:yVal>
            <c:numRef>
              <c:f>Übersicht!$H$4:$H$15</c:f>
              <c:numCache>
                <c:formatCode>General</c:formatCode>
                <c:ptCount val="12"/>
                <c:pt idx="0">
                  <c:v>-0.46687448896333417</c:v>
                </c:pt>
                <c:pt idx="1">
                  <c:v>-0.51425159547084587</c:v>
                </c:pt>
                <c:pt idx="2">
                  <c:v>-0.47990454147408979</c:v>
                </c:pt>
                <c:pt idx="3">
                  <c:v>0.74098072980666607</c:v>
                </c:pt>
                <c:pt idx="4">
                  <c:v>0.77915512245213059</c:v>
                </c:pt>
                <c:pt idx="5">
                  <c:v>0.82047580918994334</c:v>
                </c:pt>
                <c:pt idx="6">
                  <c:v>1.5406177573298391E-2</c:v>
                </c:pt>
                <c:pt idx="7">
                  <c:v>-1.1698331363311528E-2</c:v>
                </c:pt>
                <c:pt idx="8">
                  <c:v>-4.1603801898387185E-3</c:v>
                </c:pt>
                <c:pt idx="9">
                  <c:v>0.11855001586485667</c:v>
                </c:pt>
                <c:pt idx="10">
                  <c:v>0.19057732438859887</c:v>
                </c:pt>
                <c:pt idx="11">
                  <c:v>0.14972826303016395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1E-4D20-83DE-F74B22BD822A}"/>
            </c:ext>
          </c:extLst>
        </c:ser>
        <c:ser>
          <c:idx val="1"/>
          <c:order val="1"/>
          <c:tx>
            <c:v>Mittelwerte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10"/>
            <c:spPr>
              <a:noFill/>
              <a:ln w="1587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3618047203884854"/>
                  <c:y val="-0.6202389613054433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4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y = -3.0437x + 0.2035</a:t>
                    </a:r>
                    <a:br>
                      <a:rPr lang="en-US" sz="140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</a:br>
                    <a:r>
                      <a:rPr lang="en-US" sz="140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R² = 0.9234</a:t>
                    </a:r>
                    <a:endParaRPr lang="en-US" sz="1400"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Übersicht!$K$4:$K$7</c:f>
              <c:numCache>
                <c:formatCode>General</c:formatCode>
                <c:ptCount val="4"/>
                <c:pt idx="0">
                  <c:v>0</c:v>
                </c:pt>
                <c:pt idx="1">
                  <c:v>-0.17</c:v>
                </c:pt>
                <c:pt idx="2">
                  <c:v>0.23</c:v>
                </c:pt>
                <c:pt idx="3">
                  <c:v>0.06</c:v>
                </c:pt>
              </c:numCache>
            </c:numRef>
          </c:xVal>
          <c:yVal>
            <c:numRef>
              <c:f>Übersicht!$N$4:$N$7</c:f>
              <c:numCache>
                <c:formatCode>0.00</c:formatCode>
                <c:ptCount val="4"/>
                <c:pt idx="0">
                  <c:v>0</c:v>
                </c:pt>
                <c:pt idx="1">
                  <c:v>0.78141772750310012</c:v>
                </c:pt>
                <c:pt idx="2">
                  <c:v>-0.48655401034810952</c:v>
                </c:pt>
                <c:pt idx="3">
                  <c:v>0.15395642510860441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41E-4D20-83DE-F74B22BD8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4818064"/>
        <c:axId val="1514818480"/>
      </c:scatterChart>
      <c:valAx>
        <c:axId val="151481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514818480"/>
        <c:crosses val="autoZero"/>
        <c:crossBetween val="midCat"/>
      </c:valAx>
      <c:valAx>
        <c:axId val="1514818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514818064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1084992876568023E-2"/>
          <c:y val="1.5493944856825743E-2"/>
          <c:w val="0.95618715492934714"/>
          <c:h val="0.96901211028634848"/>
        </c:manualLayout>
      </c:layout>
      <c:scatterChart>
        <c:scatterStyle val="lineMarker"/>
        <c:varyColors val="0"/>
        <c:ser>
          <c:idx val="0"/>
          <c:order val="0"/>
          <c:tx>
            <c:v>Messwerte</c:v>
          </c:tx>
          <c:spPr>
            <a:ln w="19050" cap="rnd">
              <a:noFill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'sigma+'!$F$4:$F$15</c:f>
              <c:numCache>
                <c:formatCode>General</c:formatCode>
                <c:ptCount val="12"/>
                <c:pt idx="0">
                  <c:v>0.11</c:v>
                </c:pt>
                <c:pt idx="1">
                  <c:v>0.11</c:v>
                </c:pt>
                <c:pt idx="2">
                  <c:v>0.11</c:v>
                </c:pt>
                <c:pt idx="3">
                  <c:v>-0.31</c:v>
                </c:pt>
                <c:pt idx="4">
                  <c:v>-0.31</c:v>
                </c:pt>
                <c:pt idx="5">
                  <c:v>-0.31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-7.0000000000000007E-2</c:v>
                </c:pt>
                <c:pt idx="10">
                  <c:v>-7.0000000000000007E-2</c:v>
                </c:pt>
                <c:pt idx="11">
                  <c:v>-7.0000000000000007E-2</c:v>
                </c:pt>
              </c:numCache>
            </c:numRef>
          </c:xVal>
          <c:yVal>
            <c:numRef>
              <c:f>'sigma+'!$H$4:$H$15</c:f>
              <c:numCache>
                <c:formatCode>General</c:formatCode>
                <c:ptCount val="12"/>
                <c:pt idx="0">
                  <c:v>-0.46687448896333417</c:v>
                </c:pt>
                <c:pt idx="1">
                  <c:v>-0.51425159547084587</c:v>
                </c:pt>
                <c:pt idx="2">
                  <c:v>-0.47990454147408979</c:v>
                </c:pt>
                <c:pt idx="3">
                  <c:v>0.74098072980666607</c:v>
                </c:pt>
                <c:pt idx="4">
                  <c:v>0.77915512245213059</c:v>
                </c:pt>
                <c:pt idx="5">
                  <c:v>0.82047580918994334</c:v>
                </c:pt>
                <c:pt idx="6">
                  <c:v>1.5406177573298391E-2</c:v>
                </c:pt>
                <c:pt idx="7">
                  <c:v>-1.1698331363311528E-2</c:v>
                </c:pt>
                <c:pt idx="8">
                  <c:v>-4.1603801898387185E-3</c:v>
                </c:pt>
                <c:pt idx="9">
                  <c:v>0.11855001586485667</c:v>
                </c:pt>
                <c:pt idx="10">
                  <c:v>0.19057732438859887</c:v>
                </c:pt>
                <c:pt idx="11">
                  <c:v>0.14972826303016395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17-4B47-8A55-0BA020884A70}"/>
            </c:ext>
          </c:extLst>
        </c:ser>
        <c:ser>
          <c:idx val="1"/>
          <c:order val="1"/>
          <c:tx>
            <c:v>Mittelwerte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10"/>
            <c:spPr>
              <a:noFill/>
              <a:ln w="1587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793977416090296E-2"/>
                  <c:y val="-0.64624613101067396"/>
                </c:manualLayout>
              </c:layout>
              <c:numFmt formatCode="#,##0.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'sigma+'!$K$4:$K$7</c:f>
              <c:numCache>
                <c:formatCode>General</c:formatCode>
                <c:ptCount val="4"/>
                <c:pt idx="0">
                  <c:v>0</c:v>
                </c:pt>
                <c:pt idx="1">
                  <c:v>-0.31</c:v>
                </c:pt>
                <c:pt idx="2">
                  <c:v>0.11</c:v>
                </c:pt>
                <c:pt idx="3">
                  <c:v>-7.0000000000000007E-2</c:v>
                </c:pt>
              </c:numCache>
            </c:numRef>
          </c:xVal>
          <c:yVal>
            <c:numRef>
              <c:f>'sigma+'!$N$4:$N$7</c:f>
              <c:numCache>
                <c:formatCode>0.00</c:formatCode>
                <c:ptCount val="4"/>
                <c:pt idx="0">
                  <c:v>0</c:v>
                </c:pt>
                <c:pt idx="1">
                  <c:v>0.78141772750310012</c:v>
                </c:pt>
                <c:pt idx="2">
                  <c:v>-0.48655401034810952</c:v>
                </c:pt>
                <c:pt idx="3">
                  <c:v>0.15395642510860441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717-4B47-8A55-0BA020884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4818064"/>
        <c:axId val="1514818480"/>
      </c:scatterChart>
      <c:valAx>
        <c:axId val="151481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514818480"/>
        <c:crosses val="autoZero"/>
        <c:crossBetween val="midCat"/>
      </c:valAx>
      <c:valAx>
        <c:axId val="1514818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514818064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84992876568023E-2"/>
          <c:y val="1.5493944856825743E-2"/>
          <c:w val="0.95618715492934714"/>
          <c:h val="0.96901211028634848"/>
        </c:manualLayout>
      </c:layout>
      <c:scatterChart>
        <c:scatterStyle val="lineMarker"/>
        <c:varyColors val="0"/>
        <c:ser>
          <c:idx val="0"/>
          <c:order val="0"/>
          <c:tx>
            <c:v>mittelw_sigma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BF0000"/>
              </a:solidFill>
              <a:ln w="9525">
                <a:solidFill>
                  <a:srgbClr val="B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BF0000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xVal>
            <c:numRef>
              <c:f>Übersicht!$K$4:$K$7</c:f>
              <c:numCache>
                <c:formatCode>General</c:formatCode>
                <c:ptCount val="4"/>
                <c:pt idx="0">
                  <c:v>0</c:v>
                </c:pt>
                <c:pt idx="1">
                  <c:v>-0.17</c:v>
                </c:pt>
                <c:pt idx="2">
                  <c:v>0.23</c:v>
                </c:pt>
                <c:pt idx="3">
                  <c:v>0.06</c:v>
                </c:pt>
              </c:numCache>
            </c:numRef>
          </c:xVal>
          <c:yVal>
            <c:numRef>
              <c:f>Übersicht!$N$4:$N$7</c:f>
              <c:numCache>
                <c:formatCode>0.00</c:formatCode>
                <c:ptCount val="4"/>
                <c:pt idx="0">
                  <c:v>0</c:v>
                </c:pt>
                <c:pt idx="1">
                  <c:v>0.78141772750310012</c:v>
                </c:pt>
                <c:pt idx="2">
                  <c:v>-0.48655401034810952</c:v>
                </c:pt>
                <c:pt idx="3">
                  <c:v>0.15395642510860441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4B4-49BA-8B4D-3BE83D2FFD68}"/>
            </c:ext>
          </c:extLst>
        </c:ser>
        <c:ser>
          <c:idx val="1"/>
          <c:order val="1"/>
          <c:tx>
            <c:v>mittelw. Sigma-plus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000A0"/>
              </a:solidFill>
              <a:ln w="15875">
                <a:solidFill>
                  <a:srgbClr val="0000A0"/>
                </a:solidFill>
              </a:ln>
              <a:effectLst/>
            </c:spPr>
          </c:marker>
          <c:dPt>
            <c:idx val="0"/>
            <c:marker>
              <c:symbol val="circle"/>
              <c:size val="10"/>
              <c:spPr>
                <a:gradFill flip="none" rotWithShape="1">
                  <a:gsLst>
                    <a:gs pos="41000">
                      <a:srgbClr val="0000A0"/>
                    </a:gs>
                    <a:gs pos="54000">
                      <a:srgbClr val="BF0000"/>
                    </a:gs>
                  </a:gsLst>
                  <a:lin ang="2700000" scaled="1"/>
                  <a:tileRect/>
                </a:gradFill>
                <a:ln w="1587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A7-4BC9-B7CE-0BFD10E38128}"/>
              </c:ext>
            </c:extLst>
          </c:dPt>
          <c:trendline>
            <c:spPr>
              <a:ln w="12700" cap="rnd">
                <a:solidFill>
                  <a:srgbClr val="0000A0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'sigma+'!$K$4:$K$7</c:f>
              <c:numCache>
                <c:formatCode>General</c:formatCode>
                <c:ptCount val="4"/>
                <c:pt idx="0">
                  <c:v>0</c:v>
                </c:pt>
                <c:pt idx="1">
                  <c:v>-0.31</c:v>
                </c:pt>
                <c:pt idx="2">
                  <c:v>0.11</c:v>
                </c:pt>
                <c:pt idx="3">
                  <c:v>-7.0000000000000007E-2</c:v>
                </c:pt>
              </c:numCache>
            </c:numRef>
          </c:xVal>
          <c:yVal>
            <c:numRef>
              <c:f>'sigma+'!$N$4:$N$7</c:f>
              <c:numCache>
                <c:formatCode>0.00</c:formatCode>
                <c:ptCount val="4"/>
                <c:pt idx="0">
                  <c:v>0</c:v>
                </c:pt>
                <c:pt idx="1">
                  <c:v>0.78141772750310012</c:v>
                </c:pt>
                <c:pt idx="2">
                  <c:v>-0.48655401034810952</c:v>
                </c:pt>
                <c:pt idx="3">
                  <c:v>0.15395642510860441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4B4-49BA-8B4D-3BE83D2FF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4818064"/>
        <c:axId val="1514818480"/>
      </c:scatterChart>
      <c:valAx>
        <c:axId val="1514818064"/>
        <c:scaling>
          <c:orientation val="minMax"/>
        </c:scaling>
        <c:delete val="0"/>
        <c:axPos val="b"/>
        <c:numFmt formatCode="0.0_ ;\–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514818480"/>
        <c:crossesAt val="-0.60000000000000009"/>
        <c:crossBetween val="midCat"/>
      </c:valAx>
      <c:valAx>
        <c:axId val="1514818480"/>
        <c:scaling>
          <c:orientation val="minMax"/>
        </c:scaling>
        <c:delete val="0"/>
        <c:axPos val="l"/>
        <c:numFmt formatCode="0.0_ ;\–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514818064"/>
        <c:crossesAt val="-0.4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665456652423224E-2"/>
          <c:y val="4.6734787274756391E-2"/>
          <c:w val="0.92198177877670462"/>
          <c:h val="0.9065304254504872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'sigma+'!$F$4:$F$15</c:f>
              <c:numCache>
                <c:formatCode>General</c:formatCode>
                <c:ptCount val="12"/>
                <c:pt idx="0">
                  <c:v>0.11</c:v>
                </c:pt>
                <c:pt idx="1">
                  <c:v>0.11</c:v>
                </c:pt>
                <c:pt idx="2">
                  <c:v>0.11</c:v>
                </c:pt>
                <c:pt idx="3">
                  <c:v>-0.31</c:v>
                </c:pt>
                <c:pt idx="4">
                  <c:v>-0.31</c:v>
                </c:pt>
                <c:pt idx="5">
                  <c:v>-0.31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-7.0000000000000007E-2</c:v>
                </c:pt>
                <c:pt idx="10">
                  <c:v>-7.0000000000000007E-2</c:v>
                </c:pt>
                <c:pt idx="11">
                  <c:v>-7.0000000000000007E-2</c:v>
                </c:pt>
              </c:numCache>
            </c:numRef>
          </c:xVal>
          <c:yVal>
            <c:numRef>
              <c:f>'sigma+'!$H$4:$H$15</c:f>
              <c:numCache>
                <c:formatCode>General</c:formatCode>
                <c:ptCount val="12"/>
                <c:pt idx="0">
                  <c:v>-0.46687448896333417</c:v>
                </c:pt>
                <c:pt idx="1">
                  <c:v>-0.51425159547084587</c:v>
                </c:pt>
                <c:pt idx="2">
                  <c:v>-0.47990454147408979</c:v>
                </c:pt>
                <c:pt idx="3">
                  <c:v>0.74098072980666607</c:v>
                </c:pt>
                <c:pt idx="4">
                  <c:v>0.77915512245213059</c:v>
                </c:pt>
                <c:pt idx="5">
                  <c:v>0.82047580918994334</c:v>
                </c:pt>
                <c:pt idx="6">
                  <c:v>1.5406177573298391E-2</c:v>
                </c:pt>
                <c:pt idx="7">
                  <c:v>-1.1698331363311528E-2</c:v>
                </c:pt>
                <c:pt idx="8">
                  <c:v>-4.1603801898387185E-3</c:v>
                </c:pt>
                <c:pt idx="9">
                  <c:v>0.11855001586485667</c:v>
                </c:pt>
                <c:pt idx="10">
                  <c:v>0.19057732438859887</c:v>
                </c:pt>
                <c:pt idx="11">
                  <c:v>0.14972826303016395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54-446D-81F1-CD5423A65C1B}"/>
            </c:ext>
          </c:extLst>
        </c:ser>
        <c:ser>
          <c:idx val="1"/>
          <c:order val="1"/>
          <c:tx>
            <c:v>Mittelwerte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8.4208986309604675E-2"/>
                  <c:y val="-0.6001339001130783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'sigma+'!$K$4:$K$7</c:f>
              <c:numCache>
                <c:formatCode>General</c:formatCode>
                <c:ptCount val="4"/>
                <c:pt idx="0">
                  <c:v>0</c:v>
                </c:pt>
                <c:pt idx="1">
                  <c:v>-0.31</c:v>
                </c:pt>
                <c:pt idx="2">
                  <c:v>0.11</c:v>
                </c:pt>
                <c:pt idx="3">
                  <c:v>-7.0000000000000007E-2</c:v>
                </c:pt>
              </c:numCache>
            </c:numRef>
          </c:xVal>
          <c:yVal>
            <c:numRef>
              <c:f>'sigma+'!$N$4:$N$7</c:f>
              <c:numCache>
                <c:formatCode>0.00</c:formatCode>
                <c:ptCount val="4"/>
                <c:pt idx="0">
                  <c:v>0</c:v>
                </c:pt>
                <c:pt idx="1">
                  <c:v>0.78141772750310012</c:v>
                </c:pt>
                <c:pt idx="2">
                  <c:v>-0.48655401034810952</c:v>
                </c:pt>
                <c:pt idx="3">
                  <c:v>0.15395642510860441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054-446D-81F1-CD5423A65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4818064"/>
        <c:axId val="1514818480"/>
      </c:scatterChart>
      <c:valAx>
        <c:axId val="1514818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4818480"/>
        <c:crosses val="autoZero"/>
        <c:crossBetween val="midCat"/>
      </c:valAx>
      <c:valAx>
        <c:axId val="151481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14818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3235450894973991E-2"/>
                  <c:y val="4.169562195969422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'Cl-340'!$C$8:$C$13</c:f>
              <c:numCache>
                <c:formatCode>0.00</c:formatCode>
                <c:ptCount val="6"/>
                <c:pt idx="0">
                  <c:v>60.000000000000028</c:v>
                </c:pt>
                <c:pt idx="1">
                  <c:v>118.00000000000006</c:v>
                </c:pt>
                <c:pt idx="2">
                  <c:v>179.00000000000009</c:v>
                </c:pt>
                <c:pt idx="3">
                  <c:v>238.00000000000003</c:v>
                </c:pt>
                <c:pt idx="4">
                  <c:v>301.00000000000017</c:v>
                </c:pt>
                <c:pt idx="5">
                  <c:v>361.00000000000006</c:v>
                </c:pt>
              </c:numCache>
            </c:numRef>
          </c:xVal>
          <c:yVal>
            <c:numRef>
              <c:f>'Cl-340'!$J$8:$J$13</c:f>
              <c:numCache>
                <c:formatCode>General</c:formatCode>
                <c:ptCount val="6"/>
                <c:pt idx="0">
                  <c:v>20.595903165735571</c:v>
                </c:pt>
                <c:pt idx="1">
                  <c:v>21.222929936305736</c:v>
                </c:pt>
                <c:pt idx="2">
                  <c:v>21.696113074204948</c:v>
                </c:pt>
                <c:pt idx="3">
                  <c:v>22.351020408163269</c:v>
                </c:pt>
                <c:pt idx="4">
                  <c:v>22.840236686390533</c:v>
                </c:pt>
                <c:pt idx="5">
                  <c:v>23.486682808716708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92-48B6-8BA9-770B5A894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3235450894973991E-2"/>
                  <c:y val="4.169562195969422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'Cl-341'!$C$8:$C$13</c:f>
              <c:numCache>
                <c:formatCode>0.00</c:formatCode>
                <c:ptCount val="6"/>
                <c:pt idx="0">
                  <c:v>65.999999999999929</c:v>
                </c:pt>
                <c:pt idx="1">
                  <c:v>116.99999999999999</c:v>
                </c:pt>
                <c:pt idx="2">
                  <c:v>182.99999999999991</c:v>
                </c:pt>
                <c:pt idx="3">
                  <c:v>240.99999999999983</c:v>
                </c:pt>
                <c:pt idx="4">
                  <c:v>298.99999999999994</c:v>
                </c:pt>
                <c:pt idx="5">
                  <c:v>367.99999999999989</c:v>
                </c:pt>
              </c:numCache>
            </c:numRef>
          </c:xVal>
          <c:yVal>
            <c:numRef>
              <c:f>'Cl-341'!$J$8:$J$13</c:f>
              <c:numCache>
                <c:formatCode>General</c:formatCode>
                <c:ptCount val="6"/>
                <c:pt idx="0">
                  <c:v>20.677328316086548</c:v>
                </c:pt>
                <c:pt idx="1">
                  <c:v>21.225010633772865</c:v>
                </c:pt>
                <c:pt idx="2">
                  <c:v>21.875000000000004</c:v>
                </c:pt>
                <c:pt idx="3">
                  <c:v>22.404006677796328</c:v>
                </c:pt>
                <c:pt idx="4">
                  <c:v>22.777242044358729</c:v>
                </c:pt>
                <c:pt idx="5">
                  <c:v>23.228699551569509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80-4249-BD3D-134A6F9C2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3235450894973991E-2"/>
                  <c:y val="4.169562195969422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'Cl-342'!$C$8:$C$13</c:f>
              <c:numCache>
                <c:formatCode>0.00</c:formatCode>
                <c:ptCount val="6"/>
                <c:pt idx="0">
                  <c:v>63.999999999999929</c:v>
                </c:pt>
                <c:pt idx="1">
                  <c:v>114.99999999999999</c:v>
                </c:pt>
                <c:pt idx="2">
                  <c:v>180.99999999999991</c:v>
                </c:pt>
                <c:pt idx="3">
                  <c:v>238.99999999999986</c:v>
                </c:pt>
                <c:pt idx="4">
                  <c:v>298</c:v>
                </c:pt>
                <c:pt idx="5">
                  <c:v>365.99999999999989</c:v>
                </c:pt>
              </c:numCache>
            </c:numRef>
          </c:xVal>
          <c:yVal>
            <c:numRef>
              <c:f>'Cl-342'!$J$8:$J$13</c:f>
              <c:numCache>
                <c:formatCode>General</c:formatCode>
                <c:ptCount val="6"/>
                <c:pt idx="0">
                  <c:v>20.698012603005335</c:v>
                </c:pt>
                <c:pt idx="1">
                  <c:v>21.278295605858858</c:v>
                </c:pt>
                <c:pt idx="2">
                  <c:v>21.899736147757256</c:v>
                </c:pt>
                <c:pt idx="3">
                  <c:v>22.472103004291846</c:v>
                </c:pt>
                <c:pt idx="4">
                  <c:v>22.953846153846158</c:v>
                </c:pt>
                <c:pt idx="5">
                  <c:v>23.465703971119137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37-4775-8867-11E67C63E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587430376271024"/>
                  <c:y val="-2.295408604420487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'Me-345'!$C$8:$C$12</c:f>
              <c:numCache>
                <c:formatCode>0.00</c:formatCode>
                <c:ptCount val="5"/>
                <c:pt idx="0">
                  <c:v>14.999999999999947</c:v>
                </c:pt>
                <c:pt idx="1">
                  <c:v>28.999999999999897</c:v>
                </c:pt>
                <c:pt idx="2">
                  <c:v>45</c:v>
                </c:pt>
                <c:pt idx="3">
                  <c:v>59.999999999999943</c:v>
                </c:pt>
                <c:pt idx="4">
                  <c:v>74.999999999999972</c:v>
                </c:pt>
              </c:numCache>
            </c:numRef>
          </c:xVal>
          <c:yVal>
            <c:numRef>
              <c:f>'Me-345'!$J$8:$J$12</c:f>
              <c:numCache>
                <c:formatCode>General</c:formatCode>
                <c:ptCount val="5"/>
                <c:pt idx="0">
                  <c:v>22.969072164948454</c:v>
                </c:pt>
                <c:pt idx="1">
                  <c:v>25.625000000000004</c:v>
                </c:pt>
                <c:pt idx="2">
                  <c:v>28.112676056338032</c:v>
                </c:pt>
                <c:pt idx="3">
                  <c:v>30.285714285714292</c:v>
                </c:pt>
                <c:pt idx="4">
                  <c:v>32.151898734177216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FED-4C93-98C2-544C9D98F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063"/>
        <c:axId val="81278479"/>
      </c:scatterChart>
      <c:valAx>
        <c:axId val="81278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479"/>
        <c:crosses val="autoZero"/>
        <c:crossBetween val="midCat"/>
      </c:valAx>
      <c:valAx>
        <c:axId val="81278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1278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3A7BE95-FAA3-45E7-9D78-AD78E2477C3F}">
  <sheetPr/>
  <sheetViews>
    <sheetView workbookViewId="0"/>
  </sheetViews>
  <pageMargins left="0.7" right="0.7" top="0.78740157499999996" bottom="0.78740157499999996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50DD0BF-03B6-44BC-A686-D6F13FB63C07}">
  <sheetPr/>
  <sheetViews>
    <sheetView workbookViewId="0"/>
  </sheetViews>
  <pageMargins left="0.7" right="0.7" top="0.78740157499999996" bottom="0.78740157499999996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5BB936-EF11-46CE-9EE5-52C6CEA31A03}">
  <sheetPr/>
  <sheetViews>
    <sheetView zoomScale="115" workbookViewId="0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332177</xdr:colOff>
      <xdr:row>8</xdr:row>
      <xdr:rowOff>57074</xdr:rowOff>
    </xdr:from>
    <xdr:to>
      <xdr:col>15</xdr:col>
      <xdr:colOff>765106</xdr:colOff>
      <xdr:row>24</xdr:row>
      <xdr:rowOff>130804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31BEB92-12D6-443A-AEA2-453765C05B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37852</xdr:colOff>
      <xdr:row>14</xdr:row>
      <xdr:rowOff>33627</xdr:rowOff>
    </xdr:from>
    <xdr:to>
      <xdr:col>5</xdr:col>
      <xdr:colOff>505239</xdr:colOff>
      <xdr:row>28</xdr:row>
      <xdr:rowOff>107922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34EDA8E-0EB2-4443-A04B-FB4C5D990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37852</xdr:colOff>
      <xdr:row>14</xdr:row>
      <xdr:rowOff>33627</xdr:rowOff>
    </xdr:from>
    <xdr:to>
      <xdr:col>5</xdr:col>
      <xdr:colOff>505239</xdr:colOff>
      <xdr:row>28</xdr:row>
      <xdr:rowOff>107922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A726180-3777-4B10-B098-457031AC8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37852</xdr:colOff>
      <xdr:row>14</xdr:row>
      <xdr:rowOff>33627</xdr:rowOff>
    </xdr:from>
    <xdr:to>
      <xdr:col>5</xdr:col>
      <xdr:colOff>505239</xdr:colOff>
      <xdr:row>28</xdr:row>
      <xdr:rowOff>107922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525A699-7F55-4BDB-9DBD-8CD9808C3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37852</xdr:colOff>
      <xdr:row>14</xdr:row>
      <xdr:rowOff>33627</xdr:rowOff>
    </xdr:from>
    <xdr:to>
      <xdr:col>5</xdr:col>
      <xdr:colOff>505239</xdr:colOff>
      <xdr:row>28</xdr:row>
      <xdr:rowOff>107922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93E6B76-3C8D-4C48-9944-2A636841D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37852</xdr:colOff>
      <xdr:row>14</xdr:row>
      <xdr:rowOff>33627</xdr:rowOff>
    </xdr:from>
    <xdr:to>
      <xdr:col>5</xdr:col>
      <xdr:colOff>505239</xdr:colOff>
      <xdr:row>28</xdr:row>
      <xdr:rowOff>107922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9CCF51D-ADE3-4750-8383-9ED7381B2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37852</xdr:colOff>
      <xdr:row>14</xdr:row>
      <xdr:rowOff>33627</xdr:rowOff>
    </xdr:from>
    <xdr:to>
      <xdr:col>5</xdr:col>
      <xdr:colOff>505239</xdr:colOff>
      <xdr:row>28</xdr:row>
      <xdr:rowOff>107922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C766DBB-F9F1-4A44-8A96-969E0F882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37852</xdr:colOff>
      <xdr:row>14</xdr:row>
      <xdr:rowOff>33627</xdr:rowOff>
    </xdr:from>
    <xdr:to>
      <xdr:col>5</xdr:col>
      <xdr:colOff>505239</xdr:colOff>
      <xdr:row>28</xdr:row>
      <xdr:rowOff>107922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C40690E-014B-40D2-B97A-F9EE60396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37852</xdr:colOff>
      <xdr:row>14</xdr:row>
      <xdr:rowOff>33627</xdr:rowOff>
    </xdr:from>
    <xdr:to>
      <xdr:col>5</xdr:col>
      <xdr:colOff>505239</xdr:colOff>
      <xdr:row>28</xdr:row>
      <xdr:rowOff>107922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BF93746-D8B5-4C17-A8D5-4497D6EEF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37852</xdr:colOff>
      <xdr:row>14</xdr:row>
      <xdr:rowOff>33627</xdr:rowOff>
    </xdr:from>
    <xdr:to>
      <xdr:col>5</xdr:col>
      <xdr:colOff>505239</xdr:colOff>
      <xdr:row>28</xdr:row>
      <xdr:rowOff>107922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5947773-2E0E-4FFB-9314-6145CCDD6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37852</xdr:colOff>
      <xdr:row>14</xdr:row>
      <xdr:rowOff>33627</xdr:rowOff>
    </xdr:from>
    <xdr:to>
      <xdr:col>5</xdr:col>
      <xdr:colOff>505239</xdr:colOff>
      <xdr:row>28</xdr:row>
      <xdr:rowOff>107922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C84D6BD-24C4-48C3-86B6-D18D043FC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832982</xdr:colOff>
      <xdr:row>9</xdr:row>
      <xdr:rowOff>91604</xdr:rowOff>
    </xdr:from>
    <xdr:to>
      <xdr:col>23</xdr:col>
      <xdr:colOff>217714</xdr:colOff>
      <xdr:row>47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18CC1AC-661C-FC9B-1E4F-7C5757D45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0.06427</cdr:x>
      <cdr:y>0.29214</cdr:y>
    </cdr:from>
    <cdr:to>
      <cdr:x>0.16172</cdr:x>
      <cdr:y>0.40623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D4AAFDB-99B7-7467-718D-E4C438AF473D}"/>
            </a:ext>
          </a:extLst>
        </cdr:cNvPr>
        <cdr:cNvSpPr txBox="1"/>
      </cdr:nvSpPr>
      <cdr:spPr>
        <a:xfrm xmlns:a="http://schemas.openxmlformats.org/drawingml/2006/main">
          <a:off x="338714" y="911991"/>
          <a:ext cx="513522" cy="356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Me</a:t>
          </a:r>
        </a:p>
      </cdr:txBody>
    </cdr:sp>
  </cdr:relSizeAnchor>
  <cdr:relSizeAnchor xmlns:cdr="http://schemas.openxmlformats.org/drawingml/2006/chartDrawing">
    <cdr:from>
      <cdr:x>0.4289</cdr:x>
      <cdr:y>0.6689</cdr:y>
    </cdr:from>
    <cdr:to>
      <cdr:x>0.52634</cdr:x>
      <cdr:y>0.78299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6C516097-78FC-5A07-4228-F6F31565C7AC}"/>
            </a:ext>
          </a:extLst>
        </cdr:cNvPr>
        <cdr:cNvSpPr txBox="1"/>
      </cdr:nvSpPr>
      <cdr:spPr>
        <a:xfrm xmlns:a="http://schemas.openxmlformats.org/drawingml/2006/main">
          <a:off x="2260279" y="2088122"/>
          <a:ext cx="513522" cy="356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H</a:t>
          </a:r>
        </a:p>
      </cdr:txBody>
    </cdr:sp>
  </cdr:relSizeAnchor>
  <cdr:relSizeAnchor xmlns:cdr="http://schemas.openxmlformats.org/drawingml/2006/chartDrawing">
    <cdr:from>
      <cdr:x>0.56563</cdr:x>
      <cdr:y>0.37174</cdr:y>
    </cdr:from>
    <cdr:to>
      <cdr:x>0.66308</cdr:x>
      <cdr:y>0.48583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49056AC1-4127-34F2-1311-1759C91A224A}"/>
            </a:ext>
          </a:extLst>
        </cdr:cNvPr>
        <cdr:cNvSpPr txBox="1"/>
      </cdr:nvSpPr>
      <cdr:spPr>
        <a:xfrm xmlns:a="http://schemas.openxmlformats.org/drawingml/2006/main">
          <a:off x="2980866" y="1160470"/>
          <a:ext cx="513522" cy="356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F</a:t>
          </a:r>
        </a:p>
      </cdr:txBody>
    </cdr:sp>
  </cdr:relSizeAnchor>
  <cdr:relSizeAnchor xmlns:cdr="http://schemas.openxmlformats.org/drawingml/2006/chartDrawing">
    <cdr:from>
      <cdr:x>0.86582</cdr:x>
      <cdr:y>0.72462</cdr:y>
    </cdr:from>
    <cdr:to>
      <cdr:x>0.96326</cdr:x>
      <cdr:y>0.8387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586A69A5-24B9-2FE3-92EB-DF6F12A03CD3}"/>
            </a:ext>
          </a:extLst>
        </cdr:cNvPr>
        <cdr:cNvSpPr txBox="1"/>
      </cdr:nvSpPr>
      <cdr:spPr>
        <a:xfrm xmlns:a="http://schemas.openxmlformats.org/drawingml/2006/main">
          <a:off x="4562844" y="2262057"/>
          <a:ext cx="513522" cy="356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cl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37852</xdr:colOff>
      <xdr:row>14</xdr:row>
      <xdr:rowOff>33627</xdr:rowOff>
    </xdr:from>
    <xdr:to>
      <xdr:col>5</xdr:col>
      <xdr:colOff>505239</xdr:colOff>
      <xdr:row>28</xdr:row>
      <xdr:rowOff>107922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DBD7612-D230-4E29-A94B-48E2BE44B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37852</xdr:colOff>
      <xdr:row>14</xdr:row>
      <xdr:rowOff>33627</xdr:rowOff>
    </xdr:from>
    <xdr:to>
      <xdr:col>5</xdr:col>
      <xdr:colOff>505239</xdr:colOff>
      <xdr:row>28</xdr:row>
      <xdr:rowOff>107922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BA042C4-7300-4451-B2FE-8C15D3651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10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D2D54A2-A880-4A1C-908F-2777315CBB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0.05215</cdr:x>
      <cdr:y>0.26346</cdr:y>
    </cdr:from>
    <cdr:to>
      <cdr:x>0.15005</cdr:x>
      <cdr:y>0.33711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85BDD7F-DF16-0048-C256-673F0336861A}"/>
            </a:ext>
          </a:extLst>
        </cdr:cNvPr>
        <cdr:cNvSpPr txBox="1"/>
      </cdr:nvSpPr>
      <cdr:spPr>
        <a:xfrm xmlns:a="http://schemas.openxmlformats.org/drawingml/2006/main">
          <a:off x="484755" y="1581828"/>
          <a:ext cx="909978" cy="4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400">
              <a:latin typeface="Arial" panose="020B0604020202020204" pitchFamily="34" charset="0"/>
              <a:cs typeface="Arial" panose="020B0604020202020204" pitchFamily="34" charset="0"/>
            </a:rPr>
            <a:t>R</a:t>
          </a:r>
          <a:r>
            <a:rPr lang="de-DE" sz="1400" baseline="0">
              <a:latin typeface="Arial" panose="020B0604020202020204" pitchFamily="34" charset="0"/>
              <a:cs typeface="Arial" panose="020B0604020202020204" pitchFamily="34" charset="0"/>
            </a:rPr>
            <a:t> = Me</a:t>
          </a:r>
        </a:p>
        <a:p xmlns:a="http://schemas.openxmlformats.org/drawingml/2006/main">
          <a:endParaRPr lang="de-DE" sz="14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0.58188</cdr:x>
      <cdr:y>0.42068</cdr:y>
    </cdr:from>
    <cdr:to>
      <cdr:x>0.67978</cdr:x>
      <cdr:y>0.49433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12CA11B2-0BA8-2604-9DDC-DEE6504E7E8F}"/>
            </a:ext>
          </a:extLst>
        </cdr:cNvPr>
        <cdr:cNvSpPr txBox="1"/>
      </cdr:nvSpPr>
      <cdr:spPr>
        <a:xfrm xmlns:a="http://schemas.openxmlformats.org/drawingml/2006/main">
          <a:off x="5408839" y="2525824"/>
          <a:ext cx="909978" cy="4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400">
              <a:latin typeface="Arial" panose="020B0604020202020204" pitchFamily="34" charset="0"/>
              <a:cs typeface="Arial" panose="020B0604020202020204" pitchFamily="34" charset="0"/>
            </a:rPr>
            <a:t>R</a:t>
          </a:r>
          <a:r>
            <a:rPr lang="de-DE" sz="1400" baseline="0">
              <a:latin typeface="Arial" panose="020B0604020202020204" pitchFamily="34" charset="0"/>
              <a:cs typeface="Arial" panose="020B0604020202020204" pitchFamily="34" charset="0"/>
            </a:rPr>
            <a:t> = F</a:t>
          </a:r>
        </a:p>
        <a:p xmlns:a="http://schemas.openxmlformats.org/drawingml/2006/main">
          <a:endParaRPr lang="de-DE" sz="14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0.89296</cdr:x>
      <cdr:y>0.80878</cdr:y>
    </cdr:from>
    <cdr:to>
      <cdr:x>0.99085</cdr:x>
      <cdr:y>0.88244</cdr:y>
    </cdr:to>
    <cdr:sp macro="" textlink="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8F5C4350-40BB-F8A6-36CD-25653676978C}"/>
            </a:ext>
          </a:extLst>
        </cdr:cNvPr>
        <cdr:cNvSpPr txBox="1"/>
      </cdr:nvSpPr>
      <cdr:spPr>
        <a:xfrm xmlns:a="http://schemas.openxmlformats.org/drawingml/2006/main">
          <a:off x="8300356" y="4856048"/>
          <a:ext cx="909978" cy="4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400">
              <a:latin typeface="Arial" panose="020B0604020202020204" pitchFamily="34" charset="0"/>
              <a:cs typeface="Arial" panose="020B0604020202020204" pitchFamily="34" charset="0"/>
            </a:rPr>
            <a:t>R</a:t>
          </a:r>
          <a:r>
            <a:rPr lang="de-DE" sz="1400" baseline="0">
              <a:latin typeface="Arial" panose="020B0604020202020204" pitchFamily="34" charset="0"/>
              <a:cs typeface="Arial" panose="020B0604020202020204" pitchFamily="34" charset="0"/>
            </a:rPr>
            <a:t> = Cl</a:t>
          </a:r>
        </a:p>
        <a:p xmlns:a="http://schemas.openxmlformats.org/drawingml/2006/main">
          <a:endParaRPr lang="de-DE" sz="14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102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718D825-F936-4ABF-C3A7-554EF0F8AD8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0.05215</cdr:x>
      <cdr:y>0.26346</cdr:y>
    </cdr:from>
    <cdr:to>
      <cdr:x>0.15005</cdr:x>
      <cdr:y>0.33711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85BDD7F-DF16-0048-C256-673F0336861A}"/>
            </a:ext>
          </a:extLst>
        </cdr:cNvPr>
        <cdr:cNvSpPr txBox="1"/>
      </cdr:nvSpPr>
      <cdr:spPr>
        <a:xfrm xmlns:a="http://schemas.openxmlformats.org/drawingml/2006/main">
          <a:off x="484755" y="1581828"/>
          <a:ext cx="909978" cy="4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400">
              <a:latin typeface="Arial" panose="020B0604020202020204" pitchFamily="34" charset="0"/>
              <a:cs typeface="Arial" panose="020B0604020202020204" pitchFamily="34" charset="0"/>
            </a:rPr>
            <a:t>R</a:t>
          </a:r>
          <a:r>
            <a:rPr lang="de-DE" sz="1400" baseline="0">
              <a:latin typeface="Arial" panose="020B0604020202020204" pitchFamily="34" charset="0"/>
              <a:cs typeface="Arial" panose="020B0604020202020204" pitchFamily="34" charset="0"/>
            </a:rPr>
            <a:t> = Me</a:t>
          </a:r>
        </a:p>
        <a:p xmlns:a="http://schemas.openxmlformats.org/drawingml/2006/main">
          <a:endParaRPr lang="de-DE" sz="14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0.58188</cdr:x>
      <cdr:y>0.42068</cdr:y>
    </cdr:from>
    <cdr:to>
      <cdr:x>0.67978</cdr:x>
      <cdr:y>0.49433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12CA11B2-0BA8-2604-9DDC-DEE6504E7E8F}"/>
            </a:ext>
          </a:extLst>
        </cdr:cNvPr>
        <cdr:cNvSpPr txBox="1"/>
      </cdr:nvSpPr>
      <cdr:spPr>
        <a:xfrm xmlns:a="http://schemas.openxmlformats.org/drawingml/2006/main">
          <a:off x="5408839" y="2525824"/>
          <a:ext cx="909978" cy="4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400">
              <a:latin typeface="Arial" panose="020B0604020202020204" pitchFamily="34" charset="0"/>
              <a:cs typeface="Arial" panose="020B0604020202020204" pitchFamily="34" charset="0"/>
            </a:rPr>
            <a:t>R</a:t>
          </a:r>
          <a:r>
            <a:rPr lang="de-DE" sz="1400" baseline="0">
              <a:latin typeface="Arial" panose="020B0604020202020204" pitchFamily="34" charset="0"/>
              <a:cs typeface="Arial" panose="020B0604020202020204" pitchFamily="34" charset="0"/>
            </a:rPr>
            <a:t> = F</a:t>
          </a:r>
        </a:p>
        <a:p xmlns:a="http://schemas.openxmlformats.org/drawingml/2006/main">
          <a:endParaRPr lang="de-DE" sz="14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0.89296</cdr:x>
      <cdr:y>0.80878</cdr:y>
    </cdr:from>
    <cdr:to>
      <cdr:x>0.99085</cdr:x>
      <cdr:y>0.88244</cdr:y>
    </cdr:to>
    <cdr:sp macro="" textlink="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8F5C4350-40BB-F8A6-36CD-25653676978C}"/>
            </a:ext>
          </a:extLst>
        </cdr:cNvPr>
        <cdr:cNvSpPr txBox="1"/>
      </cdr:nvSpPr>
      <cdr:spPr>
        <a:xfrm xmlns:a="http://schemas.openxmlformats.org/drawingml/2006/main">
          <a:off x="8300356" y="4856048"/>
          <a:ext cx="909978" cy="44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400">
              <a:latin typeface="Arial" panose="020B0604020202020204" pitchFamily="34" charset="0"/>
              <a:cs typeface="Arial" panose="020B0604020202020204" pitchFamily="34" charset="0"/>
            </a:rPr>
            <a:t>R</a:t>
          </a:r>
          <a:r>
            <a:rPr lang="de-DE" sz="1400" baseline="0">
              <a:latin typeface="Arial" panose="020B0604020202020204" pitchFamily="34" charset="0"/>
              <a:cs typeface="Arial" panose="020B0604020202020204" pitchFamily="34" charset="0"/>
            </a:rPr>
            <a:t> = Cl</a:t>
          </a:r>
        </a:p>
        <a:p xmlns:a="http://schemas.openxmlformats.org/drawingml/2006/main">
          <a:endParaRPr lang="de-DE" sz="14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13174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5FF7BE6-9333-94B1-D3E0-B6189E17050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332177</xdr:colOff>
      <xdr:row>8</xdr:row>
      <xdr:rowOff>57074</xdr:rowOff>
    </xdr:from>
    <xdr:to>
      <xdr:col>15</xdr:col>
      <xdr:colOff>765106</xdr:colOff>
      <xdr:row>24</xdr:row>
      <xdr:rowOff>130804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B3F8055-63E6-4940-9C19-40955FE37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0.06427</cdr:x>
      <cdr:y>0.29214</cdr:y>
    </cdr:from>
    <cdr:to>
      <cdr:x>0.16172</cdr:x>
      <cdr:y>0.40623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D4AAFDB-99B7-7467-718D-E4C438AF473D}"/>
            </a:ext>
          </a:extLst>
        </cdr:cNvPr>
        <cdr:cNvSpPr txBox="1"/>
      </cdr:nvSpPr>
      <cdr:spPr>
        <a:xfrm xmlns:a="http://schemas.openxmlformats.org/drawingml/2006/main">
          <a:off x="338714" y="911991"/>
          <a:ext cx="513522" cy="356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Me</a:t>
          </a:r>
        </a:p>
      </cdr:txBody>
    </cdr:sp>
  </cdr:relSizeAnchor>
  <cdr:relSizeAnchor xmlns:cdr="http://schemas.openxmlformats.org/drawingml/2006/chartDrawing">
    <cdr:from>
      <cdr:x>0.4289</cdr:x>
      <cdr:y>0.6689</cdr:y>
    </cdr:from>
    <cdr:to>
      <cdr:x>0.52634</cdr:x>
      <cdr:y>0.78299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6C516097-78FC-5A07-4228-F6F31565C7AC}"/>
            </a:ext>
          </a:extLst>
        </cdr:cNvPr>
        <cdr:cNvSpPr txBox="1"/>
      </cdr:nvSpPr>
      <cdr:spPr>
        <a:xfrm xmlns:a="http://schemas.openxmlformats.org/drawingml/2006/main">
          <a:off x="2260279" y="2088122"/>
          <a:ext cx="513522" cy="356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H</a:t>
          </a:r>
        </a:p>
      </cdr:txBody>
    </cdr:sp>
  </cdr:relSizeAnchor>
  <cdr:relSizeAnchor xmlns:cdr="http://schemas.openxmlformats.org/drawingml/2006/chartDrawing">
    <cdr:from>
      <cdr:x>0.56563</cdr:x>
      <cdr:y>0.37174</cdr:y>
    </cdr:from>
    <cdr:to>
      <cdr:x>0.66308</cdr:x>
      <cdr:y>0.48583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49056AC1-4127-34F2-1311-1759C91A224A}"/>
            </a:ext>
          </a:extLst>
        </cdr:cNvPr>
        <cdr:cNvSpPr txBox="1"/>
      </cdr:nvSpPr>
      <cdr:spPr>
        <a:xfrm xmlns:a="http://schemas.openxmlformats.org/drawingml/2006/main">
          <a:off x="2980866" y="1160470"/>
          <a:ext cx="513522" cy="356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F</a:t>
          </a:r>
        </a:p>
      </cdr:txBody>
    </cdr:sp>
  </cdr:relSizeAnchor>
  <cdr:relSizeAnchor xmlns:cdr="http://schemas.openxmlformats.org/drawingml/2006/chartDrawing">
    <cdr:from>
      <cdr:x>0.86582</cdr:x>
      <cdr:y>0.72462</cdr:y>
    </cdr:from>
    <cdr:to>
      <cdr:x>0.96326</cdr:x>
      <cdr:y>0.8387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586A69A5-24B9-2FE3-92EB-DF6F12A03CD3}"/>
            </a:ext>
          </a:extLst>
        </cdr:cNvPr>
        <cdr:cNvSpPr txBox="1"/>
      </cdr:nvSpPr>
      <cdr:spPr>
        <a:xfrm xmlns:a="http://schemas.openxmlformats.org/drawingml/2006/main">
          <a:off x="4562844" y="2262057"/>
          <a:ext cx="513522" cy="3561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cl</a:t>
          </a:r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68AAF-DA81-4E67-9AF2-1CB9EFF6D4A9}">
  <dimension ref="A1:D21"/>
  <sheetViews>
    <sheetView zoomScale="160" zoomScaleNormal="160" workbookViewId="0">
      <selection activeCell="C2" sqref="C2:C15"/>
    </sheetView>
  </sheetViews>
  <sheetFormatPr baseColWidth="10" defaultRowHeight="15" x14ac:dyDescent="0.25"/>
  <sheetData>
    <row r="1" spans="1:4" x14ac:dyDescent="0.25">
      <c r="B1" t="s">
        <v>7</v>
      </c>
    </row>
    <row r="2" spans="1:4" x14ac:dyDescent="0.25">
      <c r="A2" t="s">
        <v>0</v>
      </c>
      <c r="B2" s="2">
        <v>0</v>
      </c>
    </row>
    <row r="3" spans="1:4" x14ac:dyDescent="0.25">
      <c r="A3" t="s">
        <v>1</v>
      </c>
      <c r="B3" s="2">
        <v>-0.17</v>
      </c>
    </row>
    <row r="4" spans="1:4" x14ac:dyDescent="0.25">
      <c r="A4" t="s">
        <v>2</v>
      </c>
      <c r="B4" s="2">
        <v>0.23</v>
      </c>
      <c r="D4" t="s">
        <v>14</v>
      </c>
    </row>
    <row r="5" spans="1:4" x14ac:dyDescent="0.25">
      <c r="A5" t="s">
        <v>8</v>
      </c>
      <c r="B5" s="2">
        <v>-0.27</v>
      </c>
    </row>
    <row r="6" spans="1:4" x14ac:dyDescent="0.25">
      <c r="A6" t="s">
        <v>3</v>
      </c>
      <c r="B6" s="2"/>
    </row>
    <row r="7" spans="1:4" x14ac:dyDescent="0.25">
      <c r="A7" t="s">
        <v>4</v>
      </c>
      <c r="B7" s="2">
        <v>0.06</v>
      </c>
    </row>
    <row r="8" spans="1:4" x14ac:dyDescent="0.25">
      <c r="A8" t="s">
        <v>5</v>
      </c>
      <c r="B8" s="2">
        <v>-0.2</v>
      </c>
    </row>
    <row r="9" spans="1:4" x14ac:dyDescent="0.25">
      <c r="A9" t="s">
        <v>6</v>
      </c>
      <c r="B9" s="1">
        <v>0.54</v>
      </c>
    </row>
    <row r="10" spans="1:4" x14ac:dyDescent="0.25">
      <c r="A10" t="s">
        <v>9</v>
      </c>
      <c r="B10" s="1">
        <v>-0.15</v>
      </c>
    </row>
    <row r="11" spans="1:4" x14ac:dyDescent="0.25">
      <c r="A11" t="s">
        <v>10</v>
      </c>
      <c r="B11" s="1">
        <v>0.27</v>
      </c>
    </row>
    <row r="12" spans="1:4" x14ac:dyDescent="0.25">
      <c r="A12" t="s">
        <v>11</v>
      </c>
      <c r="B12" s="1">
        <v>-0.15</v>
      </c>
    </row>
    <row r="13" spans="1:4" x14ac:dyDescent="0.25">
      <c r="A13" t="s">
        <v>12</v>
      </c>
      <c r="B13" s="1">
        <v>-0.01</v>
      </c>
    </row>
    <row r="14" spans="1:4" x14ac:dyDescent="0.25">
      <c r="A14" t="s">
        <v>13</v>
      </c>
      <c r="B14">
        <v>3.5000000000000003E-2</v>
      </c>
    </row>
    <row r="15" spans="1:4" x14ac:dyDescent="0.25">
      <c r="A15" t="s">
        <v>55</v>
      </c>
      <c r="B15" s="1">
        <v>0.23</v>
      </c>
    </row>
    <row r="16" spans="1:4" x14ac:dyDescent="0.25">
      <c r="A16" t="s">
        <v>56</v>
      </c>
      <c r="B16" s="1">
        <v>0.18</v>
      </c>
    </row>
    <row r="17" spans="1:2" x14ac:dyDescent="0.25">
      <c r="A17" t="s">
        <v>54</v>
      </c>
      <c r="B17" s="1">
        <v>0.28999999999999998</v>
      </c>
    </row>
    <row r="18" spans="1:2" x14ac:dyDescent="0.25">
      <c r="A18" t="s">
        <v>57</v>
      </c>
      <c r="B18" s="1">
        <v>0.46</v>
      </c>
    </row>
    <row r="19" spans="1:2" x14ac:dyDescent="0.25">
      <c r="A19" t="s">
        <v>58</v>
      </c>
      <c r="B19" s="1">
        <v>0.11</v>
      </c>
    </row>
    <row r="20" spans="1:2" x14ac:dyDescent="0.25">
      <c r="A20" t="s">
        <v>59</v>
      </c>
      <c r="B20" s="1">
        <v>0.14000000000000001</v>
      </c>
    </row>
    <row r="21" spans="1:2" x14ac:dyDescent="0.25">
      <c r="A21" t="s">
        <v>60</v>
      </c>
      <c r="B21" s="1">
        <v>0.12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93CE-810F-44E9-8741-74B9CFA93579}">
  <dimension ref="A2:K18"/>
  <sheetViews>
    <sheetView zoomScale="115" zoomScaleNormal="115" workbookViewId="0">
      <selection activeCell="B8" sqref="B8:B13"/>
    </sheetView>
  </sheetViews>
  <sheetFormatPr baseColWidth="10" defaultRowHeight="15" x14ac:dyDescent="0.25"/>
  <cols>
    <col min="6" max="6" width="13.140625" bestFit="1" customWidth="1"/>
    <col min="8" max="10" width="12" bestFit="1" customWidth="1"/>
    <col min="11" max="11" width="20" bestFit="1" customWidth="1"/>
    <col min="12" max="12" width="12" bestFit="1" customWidth="1"/>
    <col min="13" max="13" width="13.140625" bestFit="1" customWidth="1"/>
  </cols>
  <sheetData>
    <row r="2" spans="1:11" x14ac:dyDescent="0.25">
      <c r="A2" t="s">
        <v>16</v>
      </c>
      <c r="B2" s="3">
        <v>0.35</v>
      </c>
      <c r="C2" t="s">
        <v>30</v>
      </c>
      <c r="D2" t="s">
        <v>19</v>
      </c>
      <c r="E2" s="3" t="s">
        <v>32</v>
      </c>
      <c r="F2" t="s">
        <v>24</v>
      </c>
      <c r="G2" s="3">
        <v>1.6199999999999999E-2</v>
      </c>
      <c r="J2" t="s">
        <v>38</v>
      </c>
      <c r="K2">
        <f>B3/B4</f>
        <v>4.9999999999999996E-2</v>
      </c>
    </row>
    <row r="3" spans="1:11" x14ac:dyDescent="0.25">
      <c r="A3" t="s">
        <v>17</v>
      </c>
      <c r="B3" s="3">
        <v>0.35</v>
      </c>
      <c r="C3" t="s">
        <v>30</v>
      </c>
      <c r="D3" t="s">
        <v>20</v>
      </c>
      <c r="E3" s="3"/>
      <c r="F3" t="s">
        <v>25</v>
      </c>
      <c r="G3" s="3" t="s">
        <v>33</v>
      </c>
    </row>
    <row r="4" spans="1:11" x14ac:dyDescent="0.25">
      <c r="A4" t="s">
        <v>18</v>
      </c>
      <c r="B4" s="3">
        <v>7</v>
      </c>
      <c r="C4" t="s">
        <v>31</v>
      </c>
      <c r="D4" t="s">
        <v>34</v>
      </c>
      <c r="E4" s="5">
        <v>0.9</v>
      </c>
      <c r="F4" t="s">
        <v>28</v>
      </c>
      <c r="G4" s="3">
        <v>4</v>
      </c>
    </row>
    <row r="5" spans="1:11" x14ac:dyDescent="0.25">
      <c r="A5" t="s">
        <v>22</v>
      </c>
      <c r="B5" s="4">
        <v>0.42152777777777778</v>
      </c>
      <c r="F5" t="s">
        <v>29</v>
      </c>
      <c r="G5" s="3">
        <v>1</v>
      </c>
    </row>
    <row r="6" spans="1:11" x14ac:dyDescent="0.25">
      <c r="D6">
        <v>7.06</v>
      </c>
      <c r="E6">
        <v>4.33</v>
      </c>
    </row>
    <row r="7" spans="1:11" x14ac:dyDescent="0.25">
      <c r="A7" t="s">
        <v>21</v>
      </c>
      <c r="B7" t="s">
        <v>23</v>
      </c>
      <c r="C7" t="s">
        <v>15</v>
      </c>
      <c r="D7" t="s">
        <v>26</v>
      </c>
      <c r="E7" t="s">
        <v>27</v>
      </c>
      <c r="F7" t="s">
        <v>42</v>
      </c>
      <c r="G7" t="s">
        <v>35</v>
      </c>
      <c r="H7" t="s">
        <v>36</v>
      </c>
      <c r="I7" t="s">
        <v>37</v>
      </c>
      <c r="J7" t="s">
        <v>46</v>
      </c>
    </row>
    <row r="8" spans="1:11" x14ac:dyDescent="0.25">
      <c r="A8">
        <v>1</v>
      </c>
      <c r="B8" s="4">
        <v>0.44097222222222227</v>
      </c>
      <c r="C8" s="1">
        <f>(B8-$B$5)*24*60</f>
        <v>28.00000000000006</v>
      </c>
      <c r="D8" s="3">
        <v>27.65</v>
      </c>
      <c r="E8" s="3">
        <v>1</v>
      </c>
      <c r="F8">
        <f>((E8*$G$4)/(D8*$G$5))*$G$2</f>
        <v>2.3435804701627486E-3</v>
      </c>
      <c r="G8">
        <f>F8*$B$4/$E$4</f>
        <v>1.8227848101265823E-2</v>
      </c>
      <c r="H8">
        <f>G8/$B$4</f>
        <v>2.6039783001808319E-3</v>
      </c>
      <c r="I8">
        <f>$K$2-H8</f>
        <v>4.7396021699819164E-2</v>
      </c>
      <c r="J8">
        <f>1/($K$2-H8)</f>
        <v>21.098817245326213</v>
      </c>
    </row>
    <row r="9" spans="1:11" x14ac:dyDescent="0.25">
      <c r="A9">
        <v>2</v>
      </c>
      <c r="B9" s="4">
        <v>0.46111111111111108</v>
      </c>
      <c r="C9" s="1">
        <f t="shared" ref="C9:C13" si="0">(B9-$B$5)*24*60</f>
        <v>56.999999999999957</v>
      </c>
      <c r="D9" s="3">
        <v>15.78</v>
      </c>
      <c r="E9" s="3">
        <v>1</v>
      </c>
      <c r="F9">
        <f t="shared" ref="F9:F13" si="1">((E9*$G$4)/(D9*$G$5))*$G$2</f>
        <v>4.1064638783269965E-3</v>
      </c>
      <c r="G9">
        <f t="shared" ref="G9:G13" si="2">F9*$B$4/$E$4</f>
        <v>3.193916349809886E-2</v>
      </c>
      <c r="H9">
        <f t="shared" ref="H9:H13" si="3">G9/$B$4</f>
        <v>4.5627376425855515E-3</v>
      </c>
      <c r="I9">
        <f t="shared" ref="I9:I13" si="4">$K$2-H9</f>
        <v>4.5437262357414444E-2</v>
      </c>
      <c r="J9">
        <f t="shared" ref="J9:J13" si="5">1/($K$2-H9)</f>
        <v>22.008368200836824</v>
      </c>
    </row>
    <row r="10" spans="1:11" x14ac:dyDescent="0.25">
      <c r="A10">
        <v>3</v>
      </c>
      <c r="B10" s="4">
        <v>0.48194444444444445</v>
      </c>
      <c r="C10" s="1">
        <f t="shared" si="0"/>
        <v>87.000000000000014</v>
      </c>
      <c r="D10" s="3">
        <v>11.37</v>
      </c>
      <c r="E10" s="3">
        <v>1</v>
      </c>
      <c r="F10">
        <f t="shared" si="1"/>
        <v>5.6992084432717681E-3</v>
      </c>
      <c r="G10">
        <f t="shared" si="2"/>
        <v>4.432717678100264E-2</v>
      </c>
      <c r="H10">
        <f t="shared" si="3"/>
        <v>6.3324538258575204E-3</v>
      </c>
      <c r="I10">
        <f t="shared" si="4"/>
        <v>4.3667546174142473E-2</v>
      </c>
      <c r="J10">
        <f t="shared" si="5"/>
        <v>22.90030211480363</v>
      </c>
    </row>
    <row r="11" spans="1:11" x14ac:dyDescent="0.25">
      <c r="A11">
        <v>4</v>
      </c>
      <c r="B11" s="4">
        <v>0.50277777777777777</v>
      </c>
      <c r="C11" s="1">
        <f t="shared" si="0"/>
        <v>116.99999999999999</v>
      </c>
      <c r="D11" s="3">
        <v>9.4499999999999993</v>
      </c>
      <c r="E11" s="3">
        <v>1</v>
      </c>
      <c r="F11">
        <f t="shared" si="1"/>
        <v>6.8571428571428577E-3</v>
      </c>
      <c r="G11">
        <f t="shared" si="2"/>
        <v>5.333333333333333E-2</v>
      </c>
      <c r="H11">
        <f t="shared" si="3"/>
        <v>7.6190476190476182E-3</v>
      </c>
      <c r="I11">
        <f t="shared" si="4"/>
        <v>4.238095238095238E-2</v>
      </c>
      <c r="J11">
        <f t="shared" si="5"/>
        <v>23.59550561797753</v>
      </c>
    </row>
    <row r="12" spans="1:11" x14ac:dyDescent="0.25">
      <c r="A12">
        <v>5</v>
      </c>
      <c r="B12" s="4">
        <v>0.52361111111111114</v>
      </c>
      <c r="C12" s="1">
        <f t="shared" si="0"/>
        <v>147.00000000000003</v>
      </c>
      <c r="D12" s="3">
        <v>8</v>
      </c>
      <c r="E12" s="3">
        <v>1</v>
      </c>
      <c r="F12">
        <f t="shared" si="1"/>
        <v>8.0999999999999996E-3</v>
      </c>
      <c r="G12">
        <f t="shared" si="2"/>
        <v>6.3E-2</v>
      </c>
      <c r="H12">
        <f t="shared" si="3"/>
        <v>8.9999999999999993E-3</v>
      </c>
      <c r="I12">
        <f t="shared" si="4"/>
        <v>4.0999999999999995E-2</v>
      </c>
      <c r="J12">
        <f t="shared" si="5"/>
        <v>24.390243902439028</v>
      </c>
    </row>
    <row r="13" spans="1:11" x14ac:dyDescent="0.25">
      <c r="A13">
        <v>6</v>
      </c>
      <c r="B13" s="4">
        <v>0.5444444444444444</v>
      </c>
      <c r="C13" s="1">
        <f t="shared" si="0"/>
        <v>176.99999999999994</v>
      </c>
      <c r="D13" s="3">
        <v>7.02</v>
      </c>
      <c r="E13" s="3">
        <v>1</v>
      </c>
      <c r="F13">
        <f t="shared" si="1"/>
        <v>9.2307692307692299E-3</v>
      </c>
      <c r="G13">
        <f t="shared" si="2"/>
        <v>7.1794871794871776E-2</v>
      </c>
      <c r="H13">
        <f t="shared" si="3"/>
        <v>1.0256410256410253E-2</v>
      </c>
      <c r="I13">
        <f t="shared" si="4"/>
        <v>3.9743589743589741E-2</v>
      </c>
      <c r="J13">
        <f t="shared" si="5"/>
        <v>25.161290322580648</v>
      </c>
    </row>
    <row r="16" spans="1:11" x14ac:dyDescent="0.25">
      <c r="G16" t="s">
        <v>39</v>
      </c>
      <c r="H16">
        <f t="array" ref="H16:I18">LINEST(J8:J13,C8:C13,TRUE,TRUE)</f>
        <v>2.6934736558418212E-2</v>
      </c>
      <c r="I16">
        <v>20.440588982275585</v>
      </c>
      <c r="J16" t="s">
        <v>40</v>
      </c>
    </row>
    <row r="17" spans="7:9" x14ac:dyDescent="0.25">
      <c r="G17" s="6">
        <f>H17/H16</f>
        <v>2.4011273917691381E-2</v>
      </c>
      <c r="H17">
        <v>6.4673733740503575E-4</v>
      </c>
      <c r="I17">
        <v>7.3847568187625362E-2</v>
      </c>
    </row>
    <row r="18" spans="7:9" x14ac:dyDescent="0.25">
      <c r="G18" t="s">
        <v>41</v>
      </c>
      <c r="H18">
        <v>0.99769914105998714</v>
      </c>
      <c r="I18">
        <v>8.0779625040696787E-2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62360-B27A-49DF-BB67-3E213ABB888E}">
  <dimension ref="A2:K18"/>
  <sheetViews>
    <sheetView zoomScale="115" zoomScaleNormal="115" workbookViewId="0">
      <selection activeCell="B8" sqref="B8:B13"/>
    </sheetView>
  </sheetViews>
  <sheetFormatPr baseColWidth="10" defaultRowHeight="15" x14ac:dyDescent="0.25"/>
  <cols>
    <col min="6" max="6" width="13.140625" bestFit="1" customWidth="1"/>
    <col min="8" max="10" width="12" bestFit="1" customWidth="1"/>
    <col min="11" max="11" width="20" bestFit="1" customWidth="1"/>
    <col min="13" max="13" width="13.140625" bestFit="1" customWidth="1"/>
  </cols>
  <sheetData>
    <row r="2" spans="1:11" x14ac:dyDescent="0.25">
      <c r="A2" t="s">
        <v>16</v>
      </c>
      <c r="B2" s="3">
        <v>0.35</v>
      </c>
      <c r="C2" t="s">
        <v>30</v>
      </c>
      <c r="D2" t="s">
        <v>19</v>
      </c>
      <c r="E2" s="3" t="s">
        <v>32</v>
      </c>
      <c r="F2" t="s">
        <v>24</v>
      </c>
      <c r="G2" s="3">
        <v>1.6199999999999999E-2</v>
      </c>
      <c r="J2" t="s">
        <v>38</v>
      </c>
      <c r="K2">
        <f>B3/B4</f>
        <v>4.9999999999999996E-2</v>
      </c>
    </row>
    <row r="3" spans="1:11" x14ac:dyDescent="0.25">
      <c r="A3" t="s">
        <v>17</v>
      </c>
      <c r="B3" s="3">
        <v>0.35</v>
      </c>
      <c r="C3" t="s">
        <v>30</v>
      </c>
      <c r="D3" t="s">
        <v>20</v>
      </c>
      <c r="E3" s="3"/>
      <c r="F3" t="s">
        <v>25</v>
      </c>
      <c r="G3" s="3" t="s">
        <v>33</v>
      </c>
    </row>
    <row r="4" spans="1:11" x14ac:dyDescent="0.25">
      <c r="A4" t="s">
        <v>18</v>
      </c>
      <c r="B4" s="3">
        <v>7</v>
      </c>
      <c r="C4" t="s">
        <v>31</v>
      </c>
      <c r="D4" t="s">
        <v>34</v>
      </c>
      <c r="E4" s="5">
        <v>0.9</v>
      </c>
      <c r="F4" t="s">
        <v>28</v>
      </c>
      <c r="G4" s="3">
        <v>4</v>
      </c>
    </row>
    <row r="5" spans="1:11" x14ac:dyDescent="0.25">
      <c r="A5" t="s">
        <v>22</v>
      </c>
      <c r="B5" s="4">
        <v>0.41875000000000001</v>
      </c>
      <c r="F5" t="s">
        <v>29</v>
      </c>
      <c r="G5" s="3">
        <v>1</v>
      </c>
    </row>
    <row r="6" spans="1:11" x14ac:dyDescent="0.25">
      <c r="D6">
        <v>7.06</v>
      </c>
      <c r="E6">
        <v>4.33</v>
      </c>
    </row>
    <row r="7" spans="1:11" x14ac:dyDescent="0.25">
      <c r="A7" t="s">
        <v>21</v>
      </c>
      <c r="B7" t="s">
        <v>23</v>
      </c>
      <c r="C7" t="s">
        <v>15</v>
      </c>
      <c r="D7" t="s">
        <v>26</v>
      </c>
      <c r="E7" t="s">
        <v>27</v>
      </c>
      <c r="F7" t="s">
        <v>42</v>
      </c>
      <c r="G7" t="s">
        <v>35</v>
      </c>
      <c r="H7" t="s">
        <v>36</v>
      </c>
      <c r="I7" t="s">
        <v>37</v>
      </c>
      <c r="J7" t="s">
        <v>46</v>
      </c>
    </row>
    <row r="8" spans="1:11" x14ac:dyDescent="0.25">
      <c r="A8">
        <v>1</v>
      </c>
      <c r="B8" s="4">
        <v>0.44166666666666665</v>
      </c>
      <c r="C8" s="1">
        <f>(B8-$B$5)*24*60</f>
        <v>32.999999999999964</v>
      </c>
      <c r="D8" s="3">
        <v>23.45</v>
      </c>
      <c r="E8" s="3">
        <v>1</v>
      </c>
      <c r="F8">
        <f>((E8*$G$4)/(D8*$G$5))*$G$2</f>
        <v>2.7633262260127931E-3</v>
      </c>
      <c r="G8">
        <f>F8*$B$4/$E$4</f>
        <v>2.1492537313432838E-2</v>
      </c>
      <c r="H8">
        <f>G8/$B$4</f>
        <v>3.0703624733475483E-3</v>
      </c>
      <c r="I8">
        <f>$K$2-H8</f>
        <v>4.6929637526652447E-2</v>
      </c>
      <c r="J8">
        <f>1/($K$2-H8)</f>
        <v>21.30849613811904</v>
      </c>
    </row>
    <row r="9" spans="1:11" x14ac:dyDescent="0.25">
      <c r="A9">
        <v>2</v>
      </c>
      <c r="B9" s="4">
        <v>0.4604166666666667</v>
      </c>
      <c r="C9" s="1">
        <f t="shared" ref="C9:C13" si="0">(B9-$B$5)*24*60</f>
        <v>60.000000000000028</v>
      </c>
      <c r="D9" s="3">
        <v>12.86</v>
      </c>
      <c r="E9" s="3">
        <v>1</v>
      </c>
      <c r="F9">
        <f t="shared" ref="F9:F13" si="1">((E9*$G$4)/(D9*$G$5))*$G$2</f>
        <v>5.0388802488335925E-3</v>
      </c>
      <c r="G9">
        <f t="shared" ref="G9:G13" si="2">F9*$B$4/$E$4</f>
        <v>3.9191290824261274E-2</v>
      </c>
      <c r="H9">
        <f t="shared" ref="H9:H13" si="3">G9/$B$4</f>
        <v>5.5987558320373249E-3</v>
      </c>
      <c r="I9">
        <f t="shared" ref="I9:I13" si="4">$K$2-H9</f>
        <v>4.4401244167962671E-2</v>
      </c>
      <c r="J9">
        <f t="shared" ref="J9:J13" si="5">1/($K$2-H9)</f>
        <v>22.521891418563925</v>
      </c>
    </row>
    <row r="10" spans="1:11" x14ac:dyDescent="0.25">
      <c r="A10">
        <v>3</v>
      </c>
      <c r="B10" s="4">
        <v>0.48125000000000001</v>
      </c>
      <c r="C10" s="1">
        <f t="shared" si="0"/>
        <v>90</v>
      </c>
      <c r="D10" s="3">
        <v>9.39</v>
      </c>
      <c r="E10" s="3">
        <v>1</v>
      </c>
      <c r="F10">
        <f t="shared" si="1"/>
        <v>6.900958466453673E-3</v>
      </c>
      <c r="G10">
        <f t="shared" si="2"/>
        <v>5.3674121405750785E-2</v>
      </c>
      <c r="H10">
        <f t="shared" si="3"/>
        <v>7.6677316293929697E-3</v>
      </c>
      <c r="I10">
        <f t="shared" si="4"/>
        <v>4.2332268370607024E-2</v>
      </c>
      <c r="J10">
        <f t="shared" si="5"/>
        <v>23.622641509433965</v>
      </c>
    </row>
    <row r="11" spans="1:11" x14ac:dyDescent="0.25">
      <c r="A11">
        <v>4</v>
      </c>
      <c r="B11" s="4">
        <v>0.50208333333333333</v>
      </c>
      <c r="C11" s="1">
        <f t="shared" si="0"/>
        <v>119.99999999999997</v>
      </c>
      <c r="D11" s="3">
        <v>7.66</v>
      </c>
      <c r="E11" s="3">
        <v>1</v>
      </c>
      <c r="F11">
        <f t="shared" si="1"/>
        <v>8.4595300261096594E-3</v>
      </c>
      <c r="G11">
        <f t="shared" si="2"/>
        <v>6.5796344647519572E-2</v>
      </c>
      <c r="H11">
        <f t="shared" si="3"/>
        <v>9.3994778067885108E-3</v>
      </c>
      <c r="I11">
        <f t="shared" si="4"/>
        <v>4.0600522193211488E-2</v>
      </c>
      <c r="J11">
        <f t="shared" si="5"/>
        <v>24.630225080385852</v>
      </c>
    </row>
    <row r="12" spans="1:11" x14ac:dyDescent="0.25">
      <c r="A12">
        <v>5</v>
      </c>
      <c r="B12" s="4">
        <v>0.52361111111111114</v>
      </c>
      <c r="C12" s="1">
        <f t="shared" si="0"/>
        <v>151.00000000000003</v>
      </c>
      <c r="D12" s="3">
        <v>6.55</v>
      </c>
      <c r="E12" s="3">
        <v>1</v>
      </c>
      <c r="F12">
        <f t="shared" si="1"/>
        <v>9.8931297709923659E-3</v>
      </c>
      <c r="G12">
        <f t="shared" si="2"/>
        <v>7.6946564885496171E-2</v>
      </c>
      <c r="H12">
        <f t="shared" si="3"/>
        <v>1.0992366412213739E-2</v>
      </c>
      <c r="I12">
        <f t="shared" si="4"/>
        <v>3.9007633587786257E-2</v>
      </c>
      <c r="J12">
        <f t="shared" si="5"/>
        <v>25.636007827788653</v>
      </c>
    </row>
    <row r="13" spans="1:11" x14ac:dyDescent="0.25">
      <c r="A13">
        <v>6</v>
      </c>
      <c r="B13" s="4">
        <v>0.54375000000000007</v>
      </c>
      <c r="C13" s="1">
        <f t="shared" si="0"/>
        <v>180.00000000000009</v>
      </c>
      <c r="D13" s="3">
        <v>5.68</v>
      </c>
      <c r="E13" s="3">
        <v>1</v>
      </c>
      <c r="F13">
        <f t="shared" si="1"/>
        <v>1.1408450704225352E-2</v>
      </c>
      <c r="G13">
        <f t="shared" si="2"/>
        <v>8.8732394366197176E-2</v>
      </c>
      <c r="H13">
        <f t="shared" si="3"/>
        <v>1.2676056338028168E-2</v>
      </c>
      <c r="I13">
        <f t="shared" si="4"/>
        <v>3.732394366197183E-2</v>
      </c>
      <c r="J13">
        <f t="shared" si="5"/>
        <v>26.79245283018868</v>
      </c>
    </row>
    <row r="16" spans="1:11" x14ac:dyDescent="0.25">
      <c r="G16" t="s">
        <v>39</v>
      </c>
      <c r="H16">
        <f t="array" ref="H16:I18">LINEST(J8:J13,C8:C13,TRUE,TRUE)</f>
        <v>3.6354743045794051E-2</v>
      </c>
      <c r="I16">
        <v>20.243801285574449</v>
      </c>
      <c r="J16" t="s">
        <v>40</v>
      </c>
    </row>
    <row r="17" spans="7:9" x14ac:dyDescent="0.25">
      <c r="G17" s="6">
        <f>H17/H16</f>
        <v>2.4560141870955447E-2</v>
      </c>
      <c r="H17">
        <v>8.9287764688683287E-4</v>
      </c>
      <c r="I17">
        <v>0.10462936192534958</v>
      </c>
    </row>
    <row r="18" spans="7:9" x14ac:dyDescent="0.25">
      <c r="G18" t="s">
        <v>41</v>
      </c>
      <c r="H18">
        <v>0.99759300532733608</v>
      </c>
      <c r="I18">
        <v>0.11079360827050043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7C506-14E3-4F83-8E68-0B250E698B33}">
  <dimension ref="A2:K18"/>
  <sheetViews>
    <sheetView zoomScale="115" zoomScaleNormal="115" workbookViewId="0">
      <selection activeCell="K15" sqref="K15"/>
    </sheetView>
  </sheetViews>
  <sheetFormatPr baseColWidth="10" defaultRowHeight="15" x14ac:dyDescent="0.25"/>
  <cols>
    <col min="6" max="6" width="13.140625" bestFit="1" customWidth="1"/>
    <col min="8" max="10" width="12" bestFit="1" customWidth="1"/>
    <col min="11" max="11" width="20" bestFit="1" customWidth="1"/>
    <col min="13" max="13" width="13.140625" bestFit="1" customWidth="1"/>
  </cols>
  <sheetData>
    <row r="2" spans="1:11" x14ac:dyDescent="0.25">
      <c r="A2" t="s">
        <v>16</v>
      </c>
      <c r="B2" s="3">
        <v>0.35</v>
      </c>
      <c r="C2" t="s">
        <v>30</v>
      </c>
      <c r="D2" t="s">
        <v>19</v>
      </c>
      <c r="E2" s="3" t="s">
        <v>32</v>
      </c>
      <c r="F2" t="s">
        <v>24</v>
      </c>
      <c r="G2" s="3">
        <v>1.6199999999999999E-2</v>
      </c>
      <c r="J2" t="s">
        <v>38</v>
      </c>
      <c r="K2">
        <f>B3/B4</f>
        <v>4.9999999999999996E-2</v>
      </c>
    </row>
    <row r="3" spans="1:11" x14ac:dyDescent="0.25">
      <c r="A3" t="s">
        <v>17</v>
      </c>
      <c r="B3" s="3">
        <v>0.35</v>
      </c>
      <c r="C3" t="s">
        <v>30</v>
      </c>
      <c r="D3" t="s">
        <v>20</v>
      </c>
      <c r="E3" s="3"/>
      <c r="F3" t="s">
        <v>25</v>
      </c>
      <c r="G3" s="3" t="s">
        <v>33</v>
      </c>
    </row>
    <row r="4" spans="1:11" x14ac:dyDescent="0.25">
      <c r="A4" t="s">
        <v>18</v>
      </c>
      <c r="B4" s="3">
        <v>7</v>
      </c>
      <c r="C4" t="s">
        <v>31</v>
      </c>
      <c r="D4" t="s">
        <v>34</v>
      </c>
      <c r="E4" s="5">
        <v>0.9</v>
      </c>
      <c r="F4" t="s">
        <v>28</v>
      </c>
      <c r="G4" s="3">
        <v>4</v>
      </c>
    </row>
    <row r="5" spans="1:11" x14ac:dyDescent="0.25">
      <c r="A5" t="s">
        <v>22</v>
      </c>
      <c r="B5" s="4">
        <v>0.42083333333333334</v>
      </c>
      <c r="F5" t="s">
        <v>29</v>
      </c>
      <c r="G5" s="3">
        <v>1</v>
      </c>
    </row>
    <row r="6" spans="1:11" x14ac:dyDescent="0.25">
      <c r="D6">
        <v>7.06</v>
      </c>
      <c r="E6">
        <v>4.33</v>
      </c>
    </row>
    <row r="7" spans="1:11" x14ac:dyDescent="0.25">
      <c r="A7" t="s">
        <v>21</v>
      </c>
      <c r="B7" t="s">
        <v>23</v>
      </c>
      <c r="C7" t="s">
        <v>15</v>
      </c>
      <c r="D7" t="s">
        <v>26</v>
      </c>
      <c r="E7" t="s">
        <v>27</v>
      </c>
      <c r="F7" t="s">
        <v>42</v>
      </c>
      <c r="G7" t="s">
        <v>35</v>
      </c>
      <c r="H7" t="s">
        <v>36</v>
      </c>
      <c r="I7" t="s">
        <v>37</v>
      </c>
      <c r="J7" t="s">
        <v>46</v>
      </c>
    </row>
    <row r="8" spans="1:11" x14ac:dyDescent="0.25">
      <c r="A8">
        <v>1</v>
      </c>
      <c r="B8" s="4">
        <v>0.44236111111111115</v>
      </c>
      <c r="C8" s="1">
        <f>(B8-$B$5)*24*60</f>
        <v>31.00000000000005</v>
      </c>
      <c r="D8" s="3">
        <v>21.73</v>
      </c>
      <c r="E8" s="3">
        <v>1</v>
      </c>
      <c r="F8">
        <f>((E8*$G$4)/(D8*$G$5))*$G$2</f>
        <v>2.982052462034054E-3</v>
      </c>
      <c r="G8">
        <f>F8*$B$4/$E$4</f>
        <v>2.3193741371375972E-2</v>
      </c>
      <c r="H8">
        <f>G8/$B$4</f>
        <v>3.3133916244822816E-3</v>
      </c>
      <c r="I8">
        <f>$K$2-H8</f>
        <v>4.6686608375517712E-2</v>
      </c>
      <c r="J8">
        <f>1/($K$2-H8)</f>
        <v>21.419418432725482</v>
      </c>
    </row>
    <row r="9" spans="1:11" x14ac:dyDescent="0.25">
      <c r="A9">
        <v>2</v>
      </c>
      <c r="B9" s="4">
        <v>0.46111111111111108</v>
      </c>
      <c r="C9" s="1">
        <f t="shared" ref="C9:C13" si="0">(B9-$B$5)*24*60</f>
        <v>57.999999999999957</v>
      </c>
      <c r="D9" s="3">
        <v>12.91</v>
      </c>
      <c r="E9" s="3">
        <v>1</v>
      </c>
      <c r="F9">
        <f t="shared" ref="F9:F13" si="1">((E9*$G$4)/(D9*$G$5))*$G$2</f>
        <v>5.019364833462432E-3</v>
      </c>
      <c r="G9">
        <f t="shared" ref="G9:G13" si="2">F9*$B$4/$E$4</f>
        <v>3.9039504260263362E-2</v>
      </c>
      <c r="H9">
        <f t="shared" ref="H9:H13" si="3">G9/$B$4</f>
        <v>5.5770720371804807E-3</v>
      </c>
      <c r="I9">
        <f t="shared" ref="I9:I13" si="4">$K$2-H9</f>
        <v>4.4422927962819513E-2</v>
      </c>
      <c r="J9">
        <f t="shared" ref="J9:J13" si="5">1/($K$2-H9)</f>
        <v>22.510897994768968</v>
      </c>
    </row>
    <row r="10" spans="1:11" x14ac:dyDescent="0.25">
      <c r="A10">
        <v>3</v>
      </c>
      <c r="B10" s="4">
        <v>0.4826388888888889</v>
      </c>
      <c r="C10" s="1">
        <f t="shared" si="0"/>
        <v>89</v>
      </c>
      <c r="D10" s="3">
        <v>9</v>
      </c>
      <c r="E10" s="3">
        <v>1</v>
      </c>
      <c r="F10">
        <f t="shared" si="1"/>
        <v>7.1999999999999989E-3</v>
      </c>
      <c r="G10">
        <f t="shared" si="2"/>
        <v>5.5999999999999994E-2</v>
      </c>
      <c r="H10">
        <f t="shared" si="3"/>
        <v>7.9999999999999984E-3</v>
      </c>
      <c r="I10">
        <f t="shared" si="4"/>
        <v>4.1999999999999996E-2</v>
      </c>
      <c r="J10">
        <f t="shared" si="5"/>
        <v>23.809523809523814</v>
      </c>
    </row>
    <row r="11" spans="1:11" x14ac:dyDescent="0.25">
      <c r="A11">
        <v>4</v>
      </c>
      <c r="B11" s="4">
        <v>0.50277777777777777</v>
      </c>
      <c r="C11" s="1">
        <f t="shared" si="0"/>
        <v>117.99999999999999</v>
      </c>
      <c r="D11" s="3">
        <v>6.78</v>
      </c>
      <c r="E11" s="3">
        <v>1</v>
      </c>
      <c r="F11">
        <f t="shared" si="1"/>
        <v>9.5575221238938055E-3</v>
      </c>
      <c r="G11">
        <f t="shared" si="2"/>
        <v>7.4336283185840707E-2</v>
      </c>
      <c r="H11">
        <f t="shared" si="3"/>
        <v>1.0619469026548672E-2</v>
      </c>
      <c r="I11">
        <f t="shared" si="4"/>
        <v>3.9380530973451323E-2</v>
      </c>
      <c r="J11">
        <f t="shared" si="5"/>
        <v>25.393258426966295</v>
      </c>
    </row>
    <row r="12" spans="1:11" x14ac:dyDescent="0.25">
      <c r="A12">
        <v>5</v>
      </c>
      <c r="B12" s="4">
        <v>0.52430555555555558</v>
      </c>
      <c r="C12" s="1">
        <f t="shared" si="0"/>
        <v>149.00000000000003</v>
      </c>
      <c r="D12" s="3">
        <v>6.1</v>
      </c>
      <c r="E12" s="3">
        <v>1</v>
      </c>
      <c r="F12">
        <f t="shared" si="1"/>
        <v>1.0622950819672131E-2</v>
      </c>
      <c r="G12">
        <f t="shared" si="2"/>
        <v>8.2622950819672136E-2</v>
      </c>
      <c r="H12">
        <f t="shared" si="3"/>
        <v>1.180327868852459E-2</v>
      </c>
      <c r="I12">
        <f t="shared" si="4"/>
        <v>3.8196721311475404E-2</v>
      </c>
      <c r="J12">
        <f t="shared" si="5"/>
        <v>26.180257510729618</v>
      </c>
    </row>
    <row r="13" spans="1:11" x14ac:dyDescent="0.25">
      <c r="A13">
        <v>6</v>
      </c>
      <c r="B13" s="4">
        <v>0.5444444444444444</v>
      </c>
      <c r="C13" s="1">
        <f t="shared" si="0"/>
        <v>177.99999999999991</v>
      </c>
      <c r="D13" s="3">
        <v>5.13</v>
      </c>
      <c r="E13" s="3">
        <v>1</v>
      </c>
      <c r="F13">
        <f t="shared" si="1"/>
        <v>1.2631578947368421E-2</v>
      </c>
      <c r="G13">
        <f t="shared" si="2"/>
        <v>9.8245614035087706E-2</v>
      </c>
      <c r="H13">
        <f t="shared" si="3"/>
        <v>1.4035087719298244E-2</v>
      </c>
      <c r="I13">
        <f t="shared" si="4"/>
        <v>3.5964912280701755E-2</v>
      </c>
      <c r="J13">
        <f t="shared" si="5"/>
        <v>27.804878048780488</v>
      </c>
    </row>
    <row r="16" spans="1:11" x14ac:dyDescent="0.25">
      <c r="G16" t="s">
        <v>39</v>
      </c>
      <c r="H16">
        <f t="array" ref="H16:I18">LINEST(J8:J13,C8:C13,TRUE,TRUE)</f>
        <v>4.2912951710903993E-2</v>
      </c>
      <c r="I16">
        <v>20.063910884600247</v>
      </c>
      <c r="J16" t="s">
        <v>40</v>
      </c>
    </row>
    <row r="17" spans="7:9" x14ac:dyDescent="0.25">
      <c r="G17" s="6">
        <f>H17/H16</f>
        <v>3.8292710799021905E-2</v>
      </c>
      <c r="H17">
        <v>1.6432532493980388E-3</v>
      </c>
      <c r="I17">
        <v>0.1898117553441076</v>
      </c>
    </row>
    <row r="18" spans="7:9" x14ac:dyDescent="0.25">
      <c r="G18" t="s">
        <v>41</v>
      </c>
      <c r="H18">
        <v>0.99416887465442139</v>
      </c>
      <c r="I18">
        <v>0.20370265534271456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49AC-7C7C-4BF5-9E3E-FD404F86DCCE}">
  <dimension ref="A2:K18"/>
  <sheetViews>
    <sheetView zoomScaleNormal="100" workbookViewId="0">
      <selection activeCell="H26" sqref="H26"/>
    </sheetView>
  </sheetViews>
  <sheetFormatPr baseColWidth="10" defaultRowHeight="15" x14ac:dyDescent="0.25"/>
  <cols>
    <col min="6" max="6" width="13.140625" bestFit="1" customWidth="1"/>
    <col min="8" max="10" width="12" bestFit="1" customWidth="1"/>
    <col min="11" max="11" width="20" bestFit="1" customWidth="1"/>
    <col min="13" max="13" width="13.140625" bestFit="1" customWidth="1"/>
  </cols>
  <sheetData>
    <row r="2" spans="1:11" x14ac:dyDescent="0.25">
      <c r="A2" t="s">
        <v>16</v>
      </c>
      <c r="B2" s="3">
        <v>0.35</v>
      </c>
      <c r="C2" t="s">
        <v>30</v>
      </c>
      <c r="D2" t="s">
        <v>19</v>
      </c>
      <c r="E2" s="3" t="s">
        <v>32</v>
      </c>
      <c r="F2" t="s">
        <v>24</v>
      </c>
      <c r="G2" s="3">
        <v>1.6199999999999999E-2</v>
      </c>
      <c r="J2" t="s">
        <v>61</v>
      </c>
      <c r="K2">
        <f>B3/B4</f>
        <v>4.9999999999999996E-2</v>
      </c>
    </row>
    <row r="3" spans="1:11" x14ac:dyDescent="0.25">
      <c r="A3" t="s">
        <v>17</v>
      </c>
      <c r="B3" s="3">
        <v>0.35</v>
      </c>
      <c r="C3" t="s">
        <v>30</v>
      </c>
      <c r="D3" t="s">
        <v>20</v>
      </c>
      <c r="E3" s="3"/>
      <c r="F3" t="s">
        <v>25</v>
      </c>
      <c r="G3" s="3" t="s">
        <v>33</v>
      </c>
    </row>
    <row r="4" spans="1:11" x14ac:dyDescent="0.25">
      <c r="A4" t="s">
        <v>18</v>
      </c>
      <c r="B4" s="3">
        <v>7</v>
      </c>
      <c r="C4" t="s">
        <v>31</v>
      </c>
      <c r="D4" t="s">
        <v>34</v>
      </c>
      <c r="E4" s="5">
        <v>0.9</v>
      </c>
      <c r="F4" t="s">
        <v>28</v>
      </c>
      <c r="G4" s="3">
        <v>4</v>
      </c>
    </row>
    <row r="5" spans="1:11" x14ac:dyDescent="0.25">
      <c r="A5" t="s">
        <v>22</v>
      </c>
      <c r="B5" s="4">
        <v>0.3972222222222222</v>
      </c>
      <c r="F5" t="s">
        <v>29</v>
      </c>
      <c r="G5" s="3">
        <v>1</v>
      </c>
    </row>
    <row r="6" spans="1:11" x14ac:dyDescent="0.25">
      <c r="D6">
        <v>7.06</v>
      </c>
      <c r="E6">
        <v>4.33</v>
      </c>
    </row>
    <row r="7" spans="1:11" x14ac:dyDescent="0.25">
      <c r="A7" t="s">
        <v>21</v>
      </c>
      <c r="B7" t="s">
        <v>23</v>
      </c>
      <c r="C7" t="s">
        <v>15</v>
      </c>
      <c r="D7" t="s">
        <v>26</v>
      </c>
      <c r="E7" t="s">
        <v>27</v>
      </c>
      <c r="F7" t="s">
        <v>42</v>
      </c>
      <c r="G7" t="s">
        <v>35</v>
      </c>
      <c r="H7" t="s">
        <v>36</v>
      </c>
      <c r="I7" t="s">
        <v>37</v>
      </c>
      <c r="J7" t="s">
        <v>46</v>
      </c>
    </row>
    <row r="8" spans="1:11" x14ac:dyDescent="0.25">
      <c r="A8">
        <v>1</v>
      </c>
      <c r="B8" s="4">
        <v>0.41805555555555557</v>
      </c>
      <c r="C8" s="1">
        <f>(B8-$B$5)*24*60</f>
        <v>30.000000000000053</v>
      </c>
      <c r="D8" s="3">
        <v>29.85</v>
      </c>
      <c r="E8" s="3">
        <v>1</v>
      </c>
      <c r="F8">
        <f>((E8*$G$4)/(D8*$G$5))*$G$2</f>
        <v>2.1708542713567837E-3</v>
      </c>
      <c r="G8">
        <f>F8*$B$4/$E$4</f>
        <v>1.6884422110552761E-2</v>
      </c>
      <c r="H8">
        <f>G8/$B$4</f>
        <v>2.4120603015075374E-3</v>
      </c>
      <c r="I8">
        <f>$K$2-H8</f>
        <v>4.7587939698492461E-2</v>
      </c>
      <c r="J8">
        <f>1/($K$2-H8)</f>
        <v>21.013727560718056</v>
      </c>
    </row>
    <row r="9" spans="1:11" x14ac:dyDescent="0.25">
      <c r="A9">
        <v>2</v>
      </c>
      <c r="B9" s="4">
        <v>0.43888888888888888</v>
      </c>
      <c r="C9" s="1">
        <f t="shared" ref="C9:C13" si="0">(B9-$B$5)*24*60</f>
        <v>60.000000000000028</v>
      </c>
      <c r="D9" s="3">
        <v>15.49</v>
      </c>
      <c r="E9" s="3">
        <v>1</v>
      </c>
      <c r="F9">
        <f t="shared" ref="F9:F13" si="1">((E9*$G$4)/(D9*$G$5))*$G$2</f>
        <v>4.1833440929632017E-3</v>
      </c>
      <c r="G9">
        <f t="shared" ref="G9:G13" si="2">F9*$B$4/$E$4</f>
        <v>3.2537120723047125E-2</v>
      </c>
      <c r="H9">
        <f t="shared" ref="H9:H13" si="3">G9/$B$4</f>
        <v>4.6481601032924468E-3</v>
      </c>
      <c r="I9">
        <f t="shared" ref="I9:I13" si="4">$K$2-H9</f>
        <v>4.5351839896707546E-2</v>
      </c>
      <c r="J9">
        <f t="shared" ref="J9:J13" si="5">1/($K$2-H9)</f>
        <v>22.049822064056944</v>
      </c>
    </row>
    <row r="10" spans="1:11" x14ac:dyDescent="0.25">
      <c r="A10">
        <v>3</v>
      </c>
      <c r="B10" s="4">
        <v>0.46388888888888885</v>
      </c>
      <c r="C10" s="1">
        <f t="shared" si="0"/>
        <v>95.999999999999972</v>
      </c>
      <c r="D10" s="3">
        <v>10.91</v>
      </c>
      <c r="E10" s="3">
        <v>1</v>
      </c>
      <c r="F10">
        <f t="shared" si="1"/>
        <v>5.939505041246562E-3</v>
      </c>
      <c r="G10">
        <f t="shared" si="2"/>
        <v>4.6196150320806595E-2</v>
      </c>
      <c r="H10">
        <f t="shared" si="3"/>
        <v>6.5994500458295136E-3</v>
      </c>
      <c r="I10">
        <f t="shared" si="4"/>
        <v>4.3400549954170482E-2</v>
      </c>
      <c r="J10">
        <f t="shared" si="5"/>
        <v>23.041182682154172</v>
      </c>
    </row>
    <row r="11" spans="1:11" x14ac:dyDescent="0.25">
      <c r="A11">
        <v>4</v>
      </c>
      <c r="B11" s="4">
        <v>0.48125000000000001</v>
      </c>
      <c r="C11" s="1">
        <f t="shared" si="0"/>
        <v>121.00000000000006</v>
      </c>
      <c r="D11" s="3">
        <v>9.14</v>
      </c>
      <c r="E11" s="3">
        <v>1</v>
      </c>
      <c r="F11">
        <f t="shared" si="1"/>
        <v>7.0897155361050327E-3</v>
      </c>
      <c r="G11">
        <f t="shared" si="2"/>
        <v>5.5142231947483585E-2</v>
      </c>
      <c r="H11">
        <f t="shared" si="3"/>
        <v>7.8774617067833685E-3</v>
      </c>
      <c r="I11">
        <f t="shared" si="4"/>
        <v>4.2122538293216626E-2</v>
      </c>
      <c r="J11">
        <f t="shared" si="5"/>
        <v>23.740259740259742</v>
      </c>
    </row>
    <row r="12" spans="1:11" x14ac:dyDescent="0.25">
      <c r="A12">
        <v>5</v>
      </c>
      <c r="B12" s="4">
        <v>0.50347222222222221</v>
      </c>
      <c r="C12" s="1">
        <f t="shared" si="0"/>
        <v>153.00000000000003</v>
      </c>
      <c r="D12" s="3">
        <v>7.77</v>
      </c>
      <c r="E12" s="3">
        <v>1</v>
      </c>
      <c r="F12">
        <f t="shared" si="1"/>
        <v>8.3397683397683393E-3</v>
      </c>
      <c r="G12">
        <f t="shared" si="2"/>
        <v>6.4864864864864868E-2</v>
      </c>
      <c r="H12">
        <f t="shared" si="3"/>
        <v>9.2664092664092677E-3</v>
      </c>
      <c r="I12">
        <f t="shared" si="4"/>
        <v>4.073359073359073E-2</v>
      </c>
      <c r="J12">
        <f t="shared" si="5"/>
        <v>24.549763033175356</v>
      </c>
    </row>
    <row r="13" spans="1:11" x14ac:dyDescent="0.25">
      <c r="A13">
        <v>6</v>
      </c>
      <c r="B13" s="4">
        <v>0.52222222222222225</v>
      </c>
      <c r="C13" s="1">
        <f t="shared" si="0"/>
        <v>180.00000000000009</v>
      </c>
      <c r="D13" s="3">
        <v>7.04</v>
      </c>
      <c r="E13" s="3">
        <v>1</v>
      </c>
      <c r="F13">
        <f t="shared" si="1"/>
        <v>9.2045454545454548E-3</v>
      </c>
      <c r="G13">
        <f t="shared" si="2"/>
        <v>7.1590909090909094E-2</v>
      </c>
      <c r="H13">
        <f t="shared" si="3"/>
        <v>1.0227272727272727E-2</v>
      </c>
      <c r="I13">
        <f t="shared" si="4"/>
        <v>3.9772727272727265E-2</v>
      </c>
      <c r="J13">
        <f t="shared" si="5"/>
        <v>25.142857142857146</v>
      </c>
    </row>
    <row r="16" spans="1:11" x14ac:dyDescent="0.25">
      <c r="G16" t="s">
        <v>39</v>
      </c>
      <c r="H16">
        <f t="array" ref="H16:I18">LINEST(J8:J13,C8:C13,TRUE,TRUE)</f>
        <v>2.7406317416014445E-2</v>
      </c>
      <c r="I16">
        <v>20.332928179495362</v>
      </c>
      <c r="J16" t="s">
        <v>40</v>
      </c>
    </row>
    <row r="17" spans="7:9" x14ac:dyDescent="0.25">
      <c r="G17" s="6">
        <f>H17/H16</f>
        <v>3.4014929956732824E-2</v>
      </c>
      <c r="H17">
        <v>9.3222396727771824E-4</v>
      </c>
      <c r="I17">
        <v>0.11041116263555242</v>
      </c>
    </row>
    <row r="18" spans="7:9" x14ac:dyDescent="0.25">
      <c r="G18" t="s">
        <v>41</v>
      </c>
      <c r="H18">
        <v>0.99539325844495119</v>
      </c>
      <c r="I18">
        <v>0.11754650521873741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21345-17EE-4404-BC02-C177468F61C6}">
  <dimension ref="A2:K18"/>
  <sheetViews>
    <sheetView zoomScale="115" zoomScaleNormal="115" workbookViewId="0">
      <selection activeCell="B8" sqref="B8:B13"/>
    </sheetView>
  </sheetViews>
  <sheetFormatPr baseColWidth="10" defaultRowHeight="15" x14ac:dyDescent="0.25"/>
  <cols>
    <col min="6" max="6" width="13.140625" bestFit="1" customWidth="1"/>
    <col min="8" max="10" width="12" bestFit="1" customWidth="1"/>
    <col min="11" max="11" width="20" bestFit="1" customWidth="1"/>
    <col min="13" max="13" width="13.140625" bestFit="1" customWidth="1"/>
  </cols>
  <sheetData>
    <row r="2" spans="1:11" x14ac:dyDescent="0.25">
      <c r="A2" t="s">
        <v>16</v>
      </c>
      <c r="B2" s="3">
        <v>0.35</v>
      </c>
      <c r="C2" t="s">
        <v>30</v>
      </c>
      <c r="D2" t="s">
        <v>19</v>
      </c>
      <c r="E2" s="3" t="s">
        <v>32</v>
      </c>
      <c r="F2" t="s">
        <v>24</v>
      </c>
      <c r="G2" s="3">
        <v>1.6199999999999999E-2</v>
      </c>
      <c r="J2" t="s">
        <v>38</v>
      </c>
      <c r="K2">
        <f>B3/B4</f>
        <v>4.9999999999999996E-2</v>
      </c>
    </row>
    <row r="3" spans="1:11" x14ac:dyDescent="0.25">
      <c r="A3" t="s">
        <v>17</v>
      </c>
      <c r="B3" s="3">
        <v>0.35</v>
      </c>
      <c r="C3" t="s">
        <v>30</v>
      </c>
      <c r="D3" t="s">
        <v>20</v>
      </c>
      <c r="E3" s="3" t="s">
        <v>32</v>
      </c>
      <c r="F3" t="s">
        <v>25</v>
      </c>
      <c r="G3" s="3" t="s">
        <v>33</v>
      </c>
    </row>
    <row r="4" spans="1:11" x14ac:dyDescent="0.25">
      <c r="A4" t="s">
        <v>18</v>
      </c>
      <c r="B4" s="3">
        <v>7</v>
      </c>
      <c r="C4" t="s">
        <v>31</v>
      </c>
      <c r="D4" t="s">
        <v>34</v>
      </c>
      <c r="E4" s="5">
        <v>0.9</v>
      </c>
      <c r="F4" t="s">
        <v>28</v>
      </c>
      <c r="G4" s="3">
        <v>4</v>
      </c>
    </row>
    <row r="5" spans="1:11" x14ac:dyDescent="0.25">
      <c r="A5" t="s">
        <v>22</v>
      </c>
      <c r="B5" s="4">
        <v>0.39861111111111108</v>
      </c>
      <c r="F5" t="s">
        <v>29</v>
      </c>
      <c r="G5" s="3">
        <v>1</v>
      </c>
    </row>
    <row r="6" spans="1:11" x14ac:dyDescent="0.25">
      <c r="D6">
        <v>7.06</v>
      </c>
      <c r="E6">
        <v>4.33</v>
      </c>
    </row>
    <row r="7" spans="1:11" x14ac:dyDescent="0.25">
      <c r="A7" t="s">
        <v>21</v>
      </c>
      <c r="B7" t="s">
        <v>23</v>
      </c>
      <c r="C7" t="s">
        <v>15</v>
      </c>
      <c r="D7" t="s">
        <v>26</v>
      </c>
      <c r="E7" t="s">
        <v>27</v>
      </c>
      <c r="F7" t="s">
        <v>42</v>
      </c>
      <c r="G7" t="s">
        <v>35</v>
      </c>
      <c r="H7" t="s">
        <v>36</v>
      </c>
      <c r="I7" t="s">
        <v>37</v>
      </c>
      <c r="J7" t="s">
        <v>46</v>
      </c>
    </row>
    <row r="8" spans="1:11" x14ac:dyDescent="0.25">
      <c r="A8">
        <v>1</v>
      </c>
      <c r="B8" s="4">
        <v>0.41944444444444445</v>
      </c>
      <c r="C8" s="1">
        <f>(B8-$B$5)*24*60</f>
        <v>30.000000000000053</v>
      </c>
      <c r="D8" s="3">
        <v>23.45</v>
      </c>
      <c r="E8" s="3">
        <v>1</v>
      </c>
      <c r="F8">
        <f>((E8*$G$4)/(D8*$G$5))*$G$2</f>
        <v>2.7633262260127931E-3</v>
      </c>
      <c r="G8">
        <f>F8*$B$4/$E$4</f>
        <v>2.1492537313432838E-2</v>
      </c>
      <c r="H8">
        <f>G8/$B$4</f>
        <v>3.0703624733475483E-3</v>
      </c>
      <c r="I8">
        <f>$K$2-H8</f>
        <v>4.6929637526652447E-2</v>
      </c>
      <c r="J8">
        <f>1/($K$2-H8)</f>
        <v>21.30849613811904</v>
      </c>
    </row>
    <row r="9" spans="1:11" x14ac:dyDescent="0.25">
      <c r="A9">
        <v>2</v>
      </c>
      <c r="B9" s="4">
        <v>0.43958333333333338</v>
      </c>
      <c r="C9" s="1">
        <f t="shared" ref="C9:C13" si="0">(B9-$B$5)*24*60</f>
        <v>59.000000000000114</v>
      </c>
      <c r="D9" s="3">
        <v>12.33</v>
      </c>
      <c r="E9" s="3">
        <v>1</v>
      </c>
      <c r="F9">
        <f t="shared" ref="F9:F13" si="1">((E9*$G$4)/(D9*$G$5))*$G$2</f>
        <v>5.2554744525547441E-3</v>
      </c>
      <c r="G9">
        <f t="shared" ref="G9:G13" si="2">F9*$B$4/$E$4</f>
        <v>4.0875912408759117E-2</v>
      </c>
      <c r="H9">
        <f t="shared" ref="H9:H13" si="3">G9/$B$4</f>
        <v>5.8394160583941594E-3</v>
      </c>
      <c r="I9">
        <f t="shared" ref="I9:I13" si="4">$K$2-H9</f>
        <v>4.4160583941605838E-2</v>
      </c>
      <c r="J9">
        <f t="shared" ref="J9:J13" si="5">1/($K$2-H9)</f>
        <v>22.644628099173556</v>
      </c>
    </row>
    <row r="10" spans="1:11" x14ac:dyDescent="0.25">
      <c r="A10">
        <v>3</v>
      </c>
      <c r="B10" s="4">
        <v>0.46458333333333335</v>
      </c>
      <c r="C10" s="1">
        <f t="shared" si="0"/>
        <v>95.000000000000057</v>
      </c>
      <c r="D10" s="3">
        <v>8.5399999999999991</v>
      </c>
      <c r="E10" s="3">
        <v>1</v>
      </c>
      <c r="F10">
        <f t="shared" si="1"/>
        <v>7.5878220140515222E-3</v>
      </c>
      <c r="G10">
        <f t="shared" si="2"/>
        <v>5.9016393442622946E-2</v>
      </c>
      <c r="H10">
        <f t="shared" si="3"/>
        <v>8.4309133489461358E-3</v>
      </c>
      <c r="I10">
        <f t="shared" si="4"/>
        <v>4.1569086651053862E-2</v>
      </c>
      <c r="J10">
        <f t="shared" si="5"/>
        <v>24.056338028169016</v>
      </c>
    </row>
    <row r="11" spans="1:11" x14ac:dyDescent="0.25">
      <c r="A11">
        <v>4</v>
      </c>
      <c r="B11" s="4">
        <v>0.48194444444444445</v>
      </c>
      <c r="C11" s="1">
        <f t="shared" si="0"/>
        <v>120.00000000000006</v>
      </c>
      <c r="D11" s="3">
        <v>7.35</v>
      </c>
      <c r="E11" s="3">
        <v>1</v>
      </c>
      <c r="F11">
        <f t="shared" si="1"/>
        <v>8.8163265306122444E-3</v>
      </c>
      <c r="G11">
        <f t="shared" si="2"/>
        <v>6.8571428571428561E-2</v>
      </c>
      <c r="H11">
        <f t="shared" si="3"/>
        <v>9.7959183673469365E-3</v>
      </c>
      <c r="I11">
        <f t="shared" si="4"/>
        <v>4.0204081632653058E-2</v>
      </c>
      <c r="J11">
        <f t="shared" si="5"/>
        <v>24.873096446700512</v>
      </c>
    </row>
    <row r="12" spans="1:11" x14ac:dyDescent="0.25">
      <c r="A12">
        <v>5</v>
      </c>
      <c r="B12" s="4">
        <v>0.50416666666666665</v>
      </c>
      <c r="C12" s="1">
        <f t="shared" si="0"/>
        <v>152.00000000000003</v>
      </c>
      <c r="D12" s="3">
        <v>6.15</v>
      </c>
      <c r="E12" s="3">
        <v>1</v>
      </c>
      <c r="F12">
        <f t="shared" si="1"/>
        <v>1.0536585365853657E-2</v>
      </c>
      <c r="G12">
        <f t="shared" si="2"/>
        <v>8.1951219512195111E-2</v>
      </c>
      <c r="H12">
        <f t="shared" si="3"/>
        <v>1.170731707317073E-2</v>
      </c>
      <c r="I12">
        <f t="shared" si="4"/>
        <v>3.8292682926829268E-2</v>
      </c>
      <c r="J12">
        <f t="shared" si="5"/>
        <v>26.114649681528665</v>
      </c>
    </row>
    <row r="13" spans="1:11" x14ac:dyDescent="0.25">
      <c r="A13">
        <v>6</v>
      </c>
      <c r="B13" s="4">
        <v>0.5229166666666667</v>
      </c>
      <c r="C13" s="1">
        <f t="shared" si="0"/>
        <v>179.00000000000009</v>
      </c>
      <c r="D13" s="3">
        <v>5.41</v>
      </c>
      <c r="E13" s="3">
        <v>1</v>
      </c>
      <c r="F13">
        <f t="shared" si="1"/>
        <v>1.1977818853974122E-2</v>
      </c>
      <c r="G13">
        <f t="shared" si="2"/>
        <v>9.3160813308687626E-2</v>
      </c>
      <c r="H13">
        <f t="shared" si="3"/>
        <v>1.3308687615526804E-2</v>
      </c>
      <c r="I13">
        <f t="shared" si="4"/>
        <v>3.6691312384473193E-2</v>
      </c>
      <c r="J13">
        <f t="shared" si="5"/>
        <v>27.254408060453404</v>
      </c>
    </row>
    <row r="16" spans="1:11" x14ac:dyDescent="0.25">
      <c r="G16" t="s">
        <v>39</v>
      </c>
      <c r="H16">
        <f t="array" ref="H16:I18">LINEST(J8:J13,C8:C13,TRUE,TRUE)</f>
        <v>3.9060637458844749E-2</v>
      </c>
      <c r="I16">
        <v>20.241351944629628</v>
      </c>
      <c r="J16" t="s">
        <v>40</v>
      </c>
    </row>
    <row r="17" spans="7:9" x14ac:dyDescent="0.25">
      <c r="G17" s="6">
        <f>H17/H16</f>
        <v>2.0191441753225622E-2</v>
      </c>
      <c r="H17">
        <v>7.8869058609412667E-4</v>
      </c>
      <c r="I17">
        <v>9.2734608929704365E-2</v>
      </c>
    </row>
    <row r="18" spans="7:9" x14ac:dyDescent="0.25">
      <c r="G18" t="s">
        <v>41</v>
      </c>
      <c r="H18">
        <v>0.99837187782435799</v>
      </c>
      <c r="I18">
        <v>9.8969932144493747E-2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A9D8D-5858-412B-88AC-C84C158480E6}">
  <dimension ref="A2:K18"/>
  <sheetViews>
    <sheetView zoomScale="115" zoomScaleNormal="115" workbookViewId="0">
      <selection activeCell="A2" sqref="A2"/>
    </sheetView>
  </sheetViews>
  <sheetFormatPr baseColWidth="10" defaultRowHeight="15" x14ac:dyDescent="0.25"/>
  <cols>
    <col min="6" max="6" width="13.140625" bestFit="1" customWidth="1"/>
    <col min="8" max="10" width="12" bestFit="1" customWidth="1"/>
    <col min="11" max="11" width="20" bestFit="1" customWidth="1"/>
    <col min="13" max="13" width="13.140625" bestFit="1" customWidth="1"/>
  </cols>
  <sheetData>
    <row r="2" spans="1:11" x14ac:dyDescent="0.25">
      <c r="A2" t="s">
        <v>16</v>
      </c>
      <c r="B2" s="3">
        <v>0.35</v>
      </c>
      <c r="C2" t="s">
        <v>30</v>
      </c>
      <c r="D2" t="s">
        <v>19</v>
      </c>
      <c r="E2" s="3" t="s">
        <v>32</v>
      </c>
      <c r="F2" t="s">
        <v>24</v>
      </c>
      <c r="G2" s="3">
        <v>1.6199999999999999E-2</v>
      </c>
      <c r="J2" t="s">
        <v>38</v>
      </c>
      <c r="K2">
        <f>B3/B4</f>
        <v>4.9999999999999996E-2</v>
      </c>
    </row>
    <row r="3" spans="1:11" x14ac:dyDescent="0.25">
      <c r="A3" t="s">
        <v>17</v>
      </c>
      <c r="B3" s="3">
        <v>0.35</v>
      </c>
      <c r="C3" t="s">
        <v>30</v>
      </c>
      <c r="D3" t="s">
        <v>20</v>
      </c>
      <c r="E3" s="3"/>
      <c r="F3" t="s">
        <v>25</v>
      </c>
      <c r="G3" s="3" t="s">
        <v>33</v>
      </c>
    </row>
    <row r="4" spans="1:11" x14ac:dyDescent="0.25">
      <c r="A4" t="s">
        <v>18</v>
      </c>
      <c r="B4" s="3">
        <v>7</v>
      </c>
      <c r="C4" t="s">
        <v>31</v>
      </c>
      <c r="D4" t="s">
        <v>34</v>
      </c>
      <c r="E4" s="5">
        <v>0.9</v>
      </c>
      <c r="F4" t="s">
        <v>28</v>
      </c>
      <c r="G4" s="3">
        <v>4</v>
      </c>
    </row>
    <row r="5" spans="1:11" x14ac:dyDescent="0.25">
      <c r="A5" t="s">
        <v>22</v>
      </c>
      <c r="B5" s="4">
        <v>0.4291666666666667</v>
      </c>
      <c r="F5" t="s">
        <v>29</v>
      </c>
      <c r="G5" s="3">
        <v>1</v>
      </c>
    </row>
    <row r="6" spans="1:11" x14ac:dyDescent="0.25">
      <c r="D6">
        <v>7.06</v>
      </c>
      <c r="E6">
        <v>4.33</v>
      </c>
    </row>
    <row r="7" spans="1:11" x14ac:dyDescent="0.25">
      <c r="A7" t="s">
        <v>21</v>
      </c>
      <c r="B7" t="s">
        <v>23</v>
      </c>
      <c r="C7" t="s">
        <v>15</v>
      </c>
      <c r="D7" t="s">
        <v>26</v>
      </c>
      <c r="E7" t="s">
        <v>27</v>
      </c>
      <c r="F7" t="s">
        <v>42</v>
      </c>
      <c r="G7" t="s">
        <v>35</v>
      </c>
      <c r="H7" t="s">
        <v>36</v>
      </c>
      <c r="I7" t="s">
        <v>37</v>
      </c>
      <c r="J7" t="s">
        <v>46</v>
      </c>
    </row>
    <row r="8" spans="1:11" x14ac:dyDescent="0.25">
      <c r="A8">
        <v>1</v>
      </c>
      <c r="B8" s="4">
        <v>0.43958333333333338</v>
      </c>
      <c r="C8" s="1">
        <f>(B8-$B$5)*24*60</f>
        <v>15.000000000000027</v>
      </c>
      <c r="D8" s="3">
        <v>9.25</v>
      </c>
      <c r="E8" s="3">
        <v>1</v>
      </c>
      <c r="F8">
        <f>((E8*$G$4)/(D8*$G$5))*$G$2</f>
        <v>7.0054054054054056E-3</v>
      </c>
      <c r="G8">
        <f>F8*$B$4/$E$4</f>
        <v>5.4486486486486491E-2</v>
      </c>
      <c r="H8">
        <f>G8/$B$4</f>
        <v>7.7837837837837843E-3</v>
      </c>
      <c r="I8">
        <f>$K$2-H8</f>
        <v>4.2216216216216212E-2</v>
      </c>
      <c r="J8">
        <f>1/($K$2-H8)</f>
        <v>23.687580025608195</v>
      </c>
    </row>
    <row r="9" spans="1:11" x14ac:dyDescent="0.25">
      <c r="A9">
        <v>2</v>
      </c>
      <c r="B9" s="4">
        <v>0.45</v>
      </c>
      <c r="C9" s="1">
        <f t="shared" ref="C9:C13" si="0">(B9-$B$5)*24*60</f>
        <v>29.999999999999972</v>
      </c>
      <c r="D9" s="3">
        <v>5.77</v>
      </c>
      <c r="E9" s="3">
        <v>1</v>
      </c>
      <c r="F9">
        <f t="shared" ref="F9:F13" si="1">((E9*$G$4)/(D9*$G$5))*$G$2</f>
        <v>1.1230502599653379E-2</v>
      </c>
      <c r="G9">
        <f t="shared" ref="G9:G13" si="2">F9*$B$4/$E$4</f>
        <v>8.7348353552859609E-2</v>
      </c>
      <c r="H9">
        <f t="shared" ref="H9:H13" si="3">G9/$B$4</f>
        <v>1.2478336221837086E-2</v>
      </c>
      <c r="I9">
        <f t="shared" ref="I9:I13" si="4">$K$2-H9</f>
        <v>3.7521663778162906E-2</v>
      </c>
      <c r="J9">
        <f t="shared" ref="J9:J13" si="5">1/($K$2-H9)</f>
        <v>26.6512702078522</v>
      </c>
    </row>
    <row r="10" spans="1:11" x14ac:dyDescent="0.25">
      <c r="A10">
        <v>3</v>
      </c>
      <c r="B10" s="4">
        <v>0.46111111111111108</v>
      </c>
      <c r="C10" s="1">
        <f t="shared" si="0"/>
        <v>45.999999999999915</v>
      </c>
      <c r="D10" s="3">
        <v>4.59</v>
      </c>
      <c r="E10" s="3">
        <v>1</v>
      </c>
      <c r="F10">
        <f t="shared" si="1"/>
        <v>1.411764705882353E-2</v>
      </c>
      <c r="G10">
        <f t="shared" si="2"/>
        <v>0.10980392156862745</v>
      </c>
      <c r="H10">
        <f t="shared" si="3"/>
        <v>1.5686274509803921E-2</v>
      </c>
      <c r="I10">
        <f t="shared" si="4"/>
        <v>3.4313725490196074E-2</v>
      </c>
      <c r="J10">
        <f t="shared" si="5"/>
        <v>29.142857142857146</v>
      </c>
    </row>
    <row r="11" spans="1:11" x14ac:dyDescent="0.25">
      <c r="A11">
        <v>4</v>
      </c>
      <c r="B11" s="4">
        <v>0.47083333333333338</v>
      </c>
      <c r="C11" s="1">
        <f t="shared" si="0"/>
        <v>60.000000000000028</v>
      </c>
      <c r="D11" s="3">
        <v>3.88</v>
      </c>
      <c r="E11" s="3">
        <v>1</v>
      </c>
      <c r="F11">
        <f t="shared" si="1"/>
        <v>1.6701030927835054E-2</v>
      </c>
      <c r="G11">
        <f t="shared" si="2"/>
        <v>0.12989690721649486</v>
      </c>
      <c r="H11">
        <f t="shared" si="3"/>
        <v>1.8556701030927835E-2</v>
      </c>
      <c r="I11">
        <f t="shared" si="4"/>
        <v>3.1443298969072164E-2</v>
      </c>
      <c r="J11">
        <f t="shared" si="5"/>
        <v>31.803278688524593</v>
      </c>
    </row>
    <row r="12" spans="1:11" x14ac:dyDescent="0.25">
      <c r="A12">
        <v>5</v>
      </c>
      <c r="B12" s="4">
        <v>0.48125000000000001</v>
      </c>
      <c r="C12" s="1">
        <f t="shared" si="0"/>
        <v>74.999999999999972</v>
      </c>
      <c r="D12" s="3">
        <v>3.38</v>
      </c>
      <c r="E12" s="3">
        <v>1</v>
      </c>
      <c r="F12">
        <f t="shared" si="1"/>
        <v>1.9171597633136094E-2</v>
      </c>
      <c r="G12">
        <f t="shared" si="2"/>
        <v>0.14911242603550295</v>
      </c>
      <c r="H12">
        <f t="shared" si="3"/>
        <v>2.1301775147928994E-2</v>
      </c>
      <c r="I12">
        <f t="shared" si="4"/>
        <v>2.8698224852071002E-2</v>
      </c>
      <c r="J12">
        <f t="shared" si="5"/>
        <v>34.845360824742272</v>
      </c>
    </row>
    <row r="13" spans="1:11" x14ac:dyDescent="0.25">
      <c r="A13">
        <v>6</v>
      </c>
      <c r="B13" s="4">
        <v>0.4916666666666667</v>
      </c>
      <c r="C13" s="1">
        <f t="shared" si="0"/>
        <v>90</v>
      </c>
      <c r="D13" s="3">
        <v>3.57</v>
      </c>
      <c r="E13" s="3">
        <v>1</v>
      </c>
      <c r="F13">
        <f t="shared" si="1"/>
        <v>1.8151260504201679E-2</v>
      </c>
      <c r="G13">
        <f t="shared" si="2"/>
        <v>0.14117647058823526</v>
      </c>
      <c r="H13">
        <f t="shared" si="3"/>
        <v>2.0168067226890751E-2</v>
      </c>
      <c r="I13">
        <f t="shared" si="4"/>
        <v>2.9831932773109245E-2</v>
      </c>
      <c r="J13">
        <f t="shared" si="5"/>
        <v>33.521126760563376</v>
      </c>
    </row>
    <row r="16" spans="1:11" x14ac:dyDescent="0.25">
      <c r="G16" t="s">
        <v>39</v>
      </c>
      <c r="H16">
        <f t="array" ref="H16:I18">LINEST(J8:J12,C8:C12,TRUE,TRUE)</f>
        <v>0.18301507861606925</v>
      </c>
      <c r="I16">
        <v>20.953787824470552</v>
      </c>
      <c r="J16" t="s">
        <v>40</v>
      </c>
    </row>
    <row r="17" spans="7:9" x14ac:dyDescent="0.25">
      <c r="G17" s="6">
        <f>H17/H16</f>
        <v>2.4911851042916142E-2</v>
      </c>
      <c r="H17">
        <v>4.5592443770911045E-3</v>
      </c>
      <c r="I17">
        <v>0.22765197913025015</v>
      </c>
    </row>
    <row r="18" spans="7:9" x14ac:dyDescent="0.25">
      <c r="G18" t="s">
        <v>41</v>
      </c>
      <c r="H18">
        <v>0.99814165889411488</v>
      </c>
      <c r="I18">
        <v>0.21630239312133123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50AD-B793-4730-AB15-25707605CCFF}">
  <dimension ref="B3:P25"/>
  <sheetViews>
    <sheetView topLeftCell="D1" zoomScale="115" zoomScaleNormal="115" workbookViewId="0">
      <selection activeCell="H3" sqref="H3"/>
    </sheetView>
  </sheetViews>
  <sheetFormatPr baseColWidth="10" defaultRowHeight="15" x14ac:dyDescent="0.25"/>
  <cols>
    <col min="2" max="2" width="11.5703125" bestFit="1" customWidth="1"/>
    <col min="3" max="3" width="12.7109375" bestFit="1" customWidth="1"/>
    <col min="4" max="4" width="12.140625" bestFit="1" customWidth="1"/>
    <col min="5" max="6" width="12" bestFit="1" customWidth="1"/>
    <col min="7" max="9" width="12.7109375" bestFit="1" customWidth="1"/>
    <col min="10" max="14" width="12.140625" bestFit="1" customWidth="1"/>
    <col min="15" max="16" width="11.7109375" bestFit="1" customWidth="1"/>
    <col min="17" max="17" width="12.7109375" bestFit="1" customWidth="1"/>
  </cols>
  <sheetData>
    <row r="3" spans="3:16" x14ac:dyDescent="0.25">
      <c r="C3" s="1" t="s">
        <v>47</v>
      </c>
      <c r="D3" t="s">
        <v>48</v>
      </c>
      <c r="E3" t="s">
        <v>49</v>
      </c>
      <c r="F3" t="s">
        <v>51</v>
      </c>
      <c r="G3" t="s">
        <v>52</v>
      </c>
      <c r="H3" t="s">
        <v>53</v>
      </c>
      <c r="O3" s="6"/>
      <c r="P3" s="6"/>
    </row>
    <row r="4" spans="3:16" x14ac:dyDescent="0.25">
      <c r="C4">
        <v>1</v>
      </c>
      <c r="D4" s="3">
        <v>340</v>
      </c>
      <c r="E4" s="3" t="s">
        <v>2</v>
      </c>
      <c r="F4">
        <f>VLOOKUP(Übersicht!E4,'hammett param'!$A$2:$B$14,2,FALSE)</f>
        <v>0.23</v>
      </c>
      <c r="G4" s="8">
        <f>'Cl-340'!H16</f>
        <v>9.4435780613623642E-3</v>
      </c>
      <c r="H4">
        <f>LOG10(G4/$M$4)</f>
        <v>-0.46687448896333417</v>
      </c>
      <c r="I4" s="7">
        <f>1-(MAX(G4:G6)/AVERAGE(G4:G6))</f>
        <v>-4.6356126264611497E-2</v>
      </c>
      <c r="J4" s="9"/>
      <c r="K4">
        <v>0</v>
      </c>
      <c r="L4" t="s">
        <v>44</v>
      </c>
      <c r="M4" s="9">
        <f>AVERAGE(G10:G12)</f>
        <v>2.7670121334718144E-2</v>
      </c>
      <c r="N4" s="1">
        <f>LOG10(M4/$M$4)</f>
        <v>0</v>
      </c>
      <c r="O4" s="6"/>
      <c r="P4" s="6"/>
    </row>
    <row r="5" spans="3:16" x14ac:dyDescent="0.25">
      <c r="C5">
        <v>2</v>
      </c>
      <c r="D5" s="3">
        <v>341</v>
      </c>
      <c r="E5" s="3" t="s">
        <v>2</v>
      </c>
      <c r="F5">
        <f>VLOOKUP(Übersicht!E5,'hammett param'!$A$2:$B$14,2,FALSE)</f>
        <v>0.23</v>
      </c>
      <c r="G5" s="8">
        <f>'Cl-341'!H16</f>
        <v>8.4675831120005034E-3</v>
      </c>
      <c r="H5">
        <f t="shared" ref="H5:H11" si="0">LOG10(G5/$M$4)</f>
        <v>-0.51425159547084587</v>
      </c>
      <c r="I5" s="7">
        <f>1-(MIN(G4:G6)/AVERAGE(G4:G6))</f>
        <v>6.1784907550359147E-2</v>
      </c>
      <c r="K5">
        <v>-0.17</v>
      </c>
      <c r="L5" t="s">
        <v>43</v>
      </c>
      <c r="M5" s="9">
        <f>AVERAGE(G7:G9)</f>
        <v>0.1672741343431019</v>
      </c>
      <c r="N5" s="1">
        <f>LOG10(M5/$M$4)</f>
        <v>0.78141772750310012</v>
      </c>
      <c r="O5" s="6"/>
      <c r="P5" s="6"/>
    </row>
    <row r="6" spans="3:16" x14ac:dyDescent="0.25">
      <c r="C6">
        <v>3</v>
      </c>
      <c r="D6" s="3">
        <v>342</v>
      </c>
      <c r="E6" s="3" t="s">
        <v>2</v>
      </c>
      <c r="F6">
        <f>VLOOKUP(Übersicht!E6,'hammett param'!$A$2:$B$14,2,FALSE)</f>
        <v>0.23</v>
      </c>
      <c r="G6" s="8">
        <f>'Cl-342'!H16</f>
        <v>9.1644524470447762E-3</v>
      </c>
      <c r="H6">
        <f t="shared" si="0"/>
        <v>-0.47990454147408979</v>
      </c>
      <c r="I6" s="7">
        <f>1-(MIN(G4:G6)/AVERAGE(G4:G6))</f>
        <v>6.1784907550359147E-2</v>
      </c>
      <c r="K6">
        <v>0.23</v>
      </c>
      <c r="L6" t="s">
        <v>50</v>
      </c>
      <c r="M6" s="9">
        <f>AVERAGE(G4:G6)</f>
        <v>9.0252045401358807E-3</v>
      </c>
      <c r="N6" s="1">
        <f>LOG10(M6/$M$4)</f>
        <v>-0.48655401034810952</v>
      </c>
      <c r="O6" s="6"/>
      <c r="P6" s="6"/>
    </row>
    <row r="7" spans="3:16" x14ac:dyDescent="0.25">
      <c r="C7">
        <v>4</v>
      </c>
      <c r="D7" s="3">
        <v>345</v>
      </c>
      <c r="E7" s="3" t="s">
        <v>1</v>
      </c>
      <c r="F7">
        <f>VLOOKUP(Übersicht!E7,'hammett param'!$A$2:$B$14,2,FALSE)</f>
        <v>-0.17</v>
      </c>
      <c r="G7" s="8">
        <f>'Me-345'!H16</f>
        <v>0.15240239548001255</v>
      </c>
      <c r="H7">
        <f t="shared" si="0"/>
        <v>0.74098072980666607</v>
      </c>
      <c r="I7" s="7">
        <f>1-(MAX(G7:G9)/AVERAGE(G7:G9))</f>
        <v>-9.4102679620989838E-2</v>
      </c>
      <c r="J7" s="9"/>
      <c r="K7">
        <v>0.06</v>
      </c>
      <c r="L7" t="s">
        <v>45</v>
      </c>
      <c r="M7" s="9">
        <f>AVERAGE(G13:G15)</f>
        <v>3.9442777405180929E-2</v>
      </c>
      <c r="N7" s="1">
        <f>LOG10(M7/$M$4)</f>
        <v>0.15395642510860441</v>
      </c>
      <c r="O7" s="6"/>
      <c r="P7" s="6"/>
    </row>
    <row r="8" spans="3:16" x14ac:dyDescent="0.25">
      <c r="C8">
        <v>5</v>
      </c>
      <c r="D8" s="3">
        <v>346</v>
      </c>
      <c r="E8" s="3" t="s">
        <v>1</v>
      </c>
      <c r="F8">
        <f>VLOOKUP(Übersicht!E8,'hammett param'!$A$2:$B$14,2,FALSE)</f>
        <v>-0.17</v>
      </c>
      <c r="G8" s="8">
        <f>'Me-346'!H16</f>
        <v>0.16640492893322389</v>
      </c>
      <c r="H8">
        <f t="shared" si="0"/>
        <v>0.77915512245213059</v>
      </c>
      <c r="I8" s="7">
        <f>1-(MIN(G7:G9)/AVERAGE(G7:G9))</f>
        <v>8.8906386641854573E-2</v>
      </c>
      <c r="O8" s="6"/>
      <c r="P8" s="6"/>
    </row>
    <row r="9" spans="3:16" x14ac:dyDescent="0.25">
      <c r="C9">
        <v>6</v>
      </c>
      <c r="D9" s="3">
        <v>355</v>
      </c>
      <c r="E9" s="3" t="s">
        <v>1</v>
      </c>
      <c r="F9">
        <f>VLOOKUP(Übersicht!E9,'hammett param'!$A$2:$B$14,2,FALSE)</f>
        <v>-0.17</v>
      </c>
      <c r="G9" s="8">
        <f>'Me-355'!H16</f>
        <v>0.18301507861606925</v>
      </c>
      <c r="H9">
        <f t="shared" si="0"/>
        <v>0.82047580918994334</v>
      </c>
      <c r="I9" s="7">
        <f>1-(MIN(G7:G9)/AVERAGE(G7:G9))</f>
        <v>8.8906386641854573E-2</v>
      </c>
      <c r="O9" s="6"/>
      <c r="P9" s="6"/>
    </row>
    <row r="10" spans="3:16" x14ac:dyDescent="0.25">
      <c r="C10">
        <v>7</v>
      </c>
      <c r="D10" s="3">
        <v>347</v>
      </c>
      <c r="E10" s="3" t="s">
        <v>0</v>
      </c>
      <c r="F10">
        <f>VLOOKUP(Übersicht!E10,'hammett param'!$A$2:$B$14,2,FALSE)</f>
        <v>0</v>
      </c>
      <c r="G10" s="8">
        <f>'H-347'!H16</f>
        <v>2.8669310029721767E-2</v>
      </c>
      <c r="H10">
        <f>LOG10(G10/$M$4)</f>
        <v>1.5406177573298391E-2</v>
      </c>
      <c r="I10" s="7">
        <f>1-(MAX(G10:G12)/AVERAGE(G10:G12))</f>
        <v>-3.6110744977107201E-2</v>
      </c>
      <c r="J10" s="9"/>
    </row>
    <row r="11" spans="3:16" x14ac:dyDescent="0.25">
      <c r="C11">
        <v>8</v>
      </c>
      <c r="D11" s="3">
        <v>348</v>
      </c>
      <c r="E11" s="3" t="s">
        <v>0</v>
      </c>
      <c r="F11">
        <f>VLOOKUP(Übersicht!E11,'hammett param'!$A$2:$B$14,2,FALSE)</f>
        <v>0</v>
      </c>
      <c r="G11" s="8">
        <f>'H-348'!H16</f>
        <v>2.6934736558418212E-2</v>
      </c>
      <c r="H11">
        <f t="shared" si="0"/>
        <v>-1.1698331363311528E-2</v>
      </c>
      <c r="I11" s="7">
        <f>1-(MIN(G10:G12)/AVERAGE(G10:G12))</f>
        <v>2.6576854051493903E-2</v>
      </c>
    </row>
    <row r="12" spans="3:16" x14ac:dyDescent="0.25">
      <c r="C12">
        <v>9</v>
      </c>
      <c r="D12" s="3">
        <v>351</v>
      </c>
      <c r="E12" s="3" t="s">
        <v>0</v>
      </c>
      <c r="F12">
        <f>VLOOKUP(Übersicht!E12,'hammett param'!$A$2:$B$14,2,FALSE)</f>
        <v>0</v>
      </c>
      <c r="G12" s="8">
        <f>'H-351'!H16</f>
        <v>2.7406317416014445E-2</v>
      </c>
      <c r="H12">
        <f>LOG10(G12/$M$4)</f>
        <v>-4.1603801898387185E-3</v>
      </c>
      <c r="I12" s="7">
        <f>1-(MIN(G10:G12)/AVERAGE(G10:G12))</f>
        <v>2.6576854051493903E-2</v>
      </c>
    </row>
    <row r="13" spans="3:16" x14ac:dyDescent="0.25">
      <c r="C13">
        <v>10</v>
      </c>
      <c r="D13" s="3">
        <v>349</v>
      </c>
      <c r="E13" s="3" t="s">
        <v>4</v>
      </c>
      <c r="F13">
        <f>VLOOKUP(Übersicht!E13,'hammett param'!$A$2:$B$14,2,FALSE)</f>
        <v>0.06</v>
      </c>
      <c r="G13" s="8">
        <f>'F-349'!H16</f>
        <v>3.6354743045794051E-2</v>
      </c>
      <c r="H13">
        <f>LOG10(G13/$M$4)</f>
        <v>0.11855001586485667</v>
      </c>
      <c r="I13" s="7">
        <f>1-(MAX(G13:G15)/AVERAGE(G13:G15))</f>
        <v>-8.7979968298764977E-2</v>
      </c>
      <c r="J13" s="9"/>
    </row>
    <row r="14" spans="3:16" x14ac:dyDescent="0.25">
      <c r="C14">
        <v>11</v>
      </c>
      <c r="D14" s="3">
        <v>350</v>
      </c>
      <c r="E14" s="3" t="s">
        <v>4</v>
      </c>
      <c r="F14">
        <f>VLOOKUP(Übersicht!E14,'hammett param'!$A$2:$B$14,2,FALSE)</f>
        <v>0.06</v>
      </c>
      <c r="G14" s="8">
        <f>'F-350'!H16</f>
        <v>4.2912951710903993E-2</v>
      </c>
      <c r="H14">
        <f>LOG10(G14/$M$4)</f>
        <v>0.19057732438859887</v>
      </c>
      <c r="I14" s="7">
        <f>1-(MIN(G13:G15)/AVERAGE(G13:G15))</f>
        <v>7.8291503857972566E-2</v>
      </c>
    </row>
    <row r="15" spans="3:16" x14ac:dyDescent="0.25">
      <c r="C15">
        <v>12</v>
      </c>
      <c r="D15" s="3">
        <v>352</v>
      </c>
      <c r="E15" s="3" t="s">
        <v>4</v>
      </c>
      <c r="F15">
        <f>VLOOKUP(Übersicht!E15,'hammett param'!$A$2:$B$14,2,FALSE)</f>
        <v>0.06</v>
      </c>
      <c r="G15" s="8">
        <f>'F-352'!H16</f>
        <v>3.9060637458844749E-2</v>
      </c>
      <c r="H15">
        <f>LOG10(G15/$M$4)</f>
        <v>0.14972826303016395</v>
      </c>
      <c r="I15" s="7">
        <f>1-(MIN(G13:G15)/AVERAGE(G13:G15))</f>
        <v>7.8291503857972566E-2</v>
      </c>
    </row>
    <row r="16" spans="3:16" x14ac:dyDescent="0.25">
      <c r="C16">
        <v>13</v>
      </c>
      <c r="D16" s="3"/>
      <c r="E16" s="3"/>
      <c r="G16" s="3"/>
      <c r="I16" s="7"/>
    </row>
    <row r="17" spans="2:9" x14ac:dyDescent="0.25">
      <c r="C17">
        <v>14</v>
      </c>
      <c r="D17" s="3"/>
      <c r="E17" s="3"/>
      <c r="G17" s="3"/>
    </row>
    <row r="22" spans="2:9" x14ac:dyDescent="0.25">
      <c r="B22" s="10"/>
      <c r="C22" s="10"/>
      <c r="D22" s="10"/>
      <c r="E22" s="10"/>
      <c r="F22" s="10"/>
      <c r="G22" s="10"/>
      <c r="H22" s="10"/>
      <c r="I22" s="10"/>
    </row>
    <row r="23" spans="2:9" x14ac:dyDescent="0.25">
      <c r="B23" s="1"/>
      <c r="D23" s="1"/>
      <c r="H23" s="1"/>
    </row>
    <row r="24" spans="2:9" x14ac:dyDescent="0.25">
      <c r="B24" s="1"/>
      <c r="D24" s="1"/>
      <c r="H24" s="1"/>
    </row>
    <row r="25" spans="2:9" x14ac:dyDescent="0.25">
      <c r="B25" s="1"/>
      <c r="D25" s="1"/>
      <c r="H25" s="1"/>
    </row>
  </sheetData>
  <mergeCells count="4">
    <mergeCell ref="B22:C22"/>
    <mergeCell ref="D22:E22"/>
    <mergeCell ref="F22:G22"/>
    <mergeCell ref="H22:I22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28319-03D8-4992-B8BA-C14393273F59}">
  <dimension ref="B3:P25"/>
  <sheetViews>
    <sheetView topLeftCell="D1" zoomScale="115" zoomScaleNormal="115" workbookViewId="0">
      <selection activeCell="G5" sqref="G4:G15"/>
    </sheetView>
  </sheetViews>
  <sheetFormatPr baseColWidth="10" defaultRowHeight="15" x14ac:dyDescent="0.25"/>
  <cols>
    <col min="2" max="2" width="11.5703125" bestFit="1" customWidth="1"/>
    <col min="3" max="3" width="12.7109375" bestFit="1" customWidth="1"/>
    <col min="4" max="4" width="12.140625" bestFit="1" customWidth="1"/>
    <col min="5" max="6" width="12" bestFit="1" customWidth="1"/>
    <col min="7" max="9" width="12.7109375" bestFit="1" customWidth="1"/>
    <col min="10" max="14" width="12.140625" bestFit="1" customWidth="1"/>
    <col min="15" max="16" width="11.7109375" bestFit="1" customWidth="1"/>
    <col min="17" max="17" width="12.7109375" bestFit="1" customWidth="1"/>
  </cols>
  <sheetData>
    <row r="3" spans="3:16" x14ac:dyDescent="0.25">
      <c r="C3" s="1" t="s">
        <v>47</v>
      </c>
      <c r="D3" t="s">
        <v>48</v>
      </c>
      <c r="E3" t="s">
        <v>49</v>
      </c>
      <c r="F3" t="s">
        <v>51</v>
      </c>
      <c r="G3" t="s">
        <v>52</v>
      </c>
      <c r="H3" t="s">
        <v>53</v>
      </c>
      <c r="O3" s="6"/>
      <c r="P3" s="6"/>
    </row>
    <row r="4" spans="3:16" x14ac:dyDescent="0.25">
      <c r="C4">
        <v>1</v>
      </c>
      <c r="D4" s="3">
        <v>340</v>
      </c>
      <c r="E4" s="3" t="s">
        <v>2</v>
      </c>
      <c r="F4">
        <v>0.11</v>
      </c>
      <c r="G4" s="8">
        <f>'Cl-340'!H16</f>
        <v>9.4435780613623642E-3</v>
      </c>
      <c r="H4">
        <f>LOG10(G4/$M$4)</f>
        <v>-0.46687448896333417</v>
      </c>
      <c r="I4" s="7">
        <f>1-(MAX(G4:G6)/AVERAGE(G4:G6))</f>
        <v>-4.6356126264611497E-2</v>
      </c>
      <c r="J4" s="9"/>
      <c r="K4">
        <f>F10</f>
        <v>0</v>
      </c>
      <c r="L4" t="s">
        <v>44</v>
      </c>
      <c r="M4" s="9">
        <f>AVERAGE(G10:G12)</f>
        <v>2.7670121334718144E-2</v>
      </c>
      <c r="N4" s="1">
        <f>LOG10(M4/$M$4)</f>
        <v>0</v>
      </c>
      <c r="O4" s="6"/>
      <c r="P4" s="6"/>
    </row>
    <row r="5" spans="3:16" x14ac:dyDescent="0.25">
      <c r="C5">
        <v>2</v>
      </c>
      <c r="D5" s="3">
        <v>341</v>
      </c>
      <c r="E5" s="3" t="s">
        <v>2</v>
      </c>
      <c r="F5">
        <v>0.11</v>
      </c>
      <c r="G5" s="8">
        <f>'Cl-341'!H16</f>
        <v>8.4675831120005034E-3</v>
      </c>
      <c r="H5">
        <f t="shared" ref="H5:H11" si="0">LOG10(G5/$M$4)</f>
        <v>-0.51425159547084587</v>
      </c>
      <c r="I5" s="7">
        <f>1-(MIN(G4:G6)/AVERAGE(G4:G6))</f>
        <v>6.1784907550359147E-2</v>
      </c>
      <c r="K5">
        <f>F7</f>
        <v>-0.31</v>
      </c>
      <c r="L5" t="s">
        <v>43</v>
      </c>
      <c r="M5" s="9">
        <f>AVERAGE(G7:G9)</f>
        <v>0.1672741343431019</v>
      </c>
      <c r="N5" s="1">
        <f>LOG10(M5/$M$4)</f>
        <v>0.78141772750310012</v>
      </c>
      <c r="O5" s="6"/>
      <c r="P5" s="6"/>
    </row>
    <row r="6" spans="3:16" x14ac:dyDescent="0.25">
      <c r="C6">
        <v>3</v>
      </c>
      <c r="D6" s="3">
        <v>342</v>
      </c>
      <c r="E6" s="3" t="s">
        <v>2</v>
      </c>
      <c r="F6">
        <v>0.11</v>
      </c>
      <c r="G6" s="8">
        <f>'Cl-342'!H16</f>
        <v>9.1644524470447762E-3</v>
      </c>
      <c r="H6">
        <f t="shared" si="0"/>
        <v>-0.47990454147408979</v>
      </c>
      <c r="I6" s="7">
        <f>1-(MIN(G4:G6)/AVERAGE(G4:G6))</f>
        <v>6.1784907550359147E-2</v>
      </c>
      <c r="K6">
        <f>F4</f>
        <v>0.11</v>
      </c>
      <c r="L6" t="s">
        <v>50</v>
      </c>
      <c r="M6" s="9">
        <f>AVERAGE(G4:G6)</f>
        <v>9.0252045401358807E-3</v>
      </c>
      <c r="N6" s="1">
        <f>LOG10(M6/$M$4)</f>
        <v>-0.48655401034810952</v>
      </c>
      <c r="O6" s="6"/>
      <c r="P6" s="6"/>
    </row>
    <row r="7" spans="3:16" x14ac:dyDescent="0.25">
      <c r="C7">
        <v>4</v>
      </c>
      <c r="D7" s="3">
        <v>345</v>
      </c>
      <c r="E7" s="3" t="s">
        <v>1</v>
      </c>
      <c r="F7">
        <v>-0.31</v>
      </c>
      <c r="G7" s="8">
        <f>'Me-345'!H16</f>
        <v>0.15240239548001255</v>
      </c>
      <c r="H7">
        <f t="shared" si="0"/>
        <v>0.74098072980666607</v>
      </c>
      <c r="I7" s="7">
        <f>1-(MAX(G7:G9)/AVERAGE(G7:G9))</f>
        <v>-9.4102679620989838E-2</v>
      </c>
      <c r="J7" s="9"/>
      <c r="K7">
        <f>F13</f>
        <v>-7.0000000000000007E-2</v>
      </c>
      <c r="L7" t="s">
        <v>45</v>
      </c>
      <c r="M7" s="9">
        <f>AVERAGE(G13:G15)</f>
        <v>3.9442777405180929E-2</v>
      </c>
      <c r="N7" s="1">
        <f>LOG10(M7/$M$4)</f>
        <v>0.15395642510860441</v>
      </c>
      <c r="O7" s="6"/>
      <c r="P7" s="6"/>
    </row>
    <row r="8" spans="3:16" x14ac:dyDescent="0.25">
      <c r="C8">
        <v>5</v>
      </c>
      <c r="D8" s="3">
        <v>346</v>
      </c>
      <c r="E8" s="3" t="s">
        <v>1</v>
      </c>
      <c r="F8">
        <v>-0.31</v>
      </c>
      <c r="G8" s="8">
        <f>'Me-346'!H16</f>
        <v>0.16640492893322389</v>
      </c>
      <c r="H8">
        <f t="shared" si="0"/>
        <v>0.77915512245213059</v>
      </c>
      <c r="I8" s="7">
        <f>1-(MIN(G7:G9)/AVERAGE(G7:G9))</f>
        <v>8.8906386641854573E-2</v>
      </c>
      <c r="O8" s="6"/>
      <c r="P8" s="6"/>
    </row>
    <row r="9" spans="3:16" x14ac:dyDescent="0.25">
      <c r="C9">
        <v>6</v>
      </c>
      <c r="D9" s="3">
        <v>355</v>
      </c>
      <c r="E9" s="3" t="s">
        <v>1</v>
      </c>
      <c r="F9">
        <v>-0.31</v>
      </c>
      <c r="G9" s="8">
        <f>'Me-355'!H16</f>
        <v>0.18301507861606925</v>
      </c>
      <c r="H9">
        <f t="shared" si="0"/>
        <v>0.82047580918994334</v>
      </c>
      <c r="I9" s="7">
        <f>1-(MIN(G7:G9)/AVERAGE(G7:G9))</f>
        <v>8.8906386641854573E-2</v>
      </c>
      <c r="O9" s="6"/>
      <c r="P9" s="6"/>
    </row>
    <row r="10" spans="3:16" x14ac:dyDescent="0.25">
      <c r="C10">
        <v>7</v>
      </c>
      <c r="D10" s="3">
        <v>347</v>
      </c>
      <c r="E10" s="3" t="s">
        <v>0</v>
      </c>
      <c r="F10">
        <f>VLOOKUP('sigma+'!E10,'hammett param'!$A$2:$B$14,2,FALSE)</f>
        <v>0</v>
      </c>
      <c r="G10" s="8">
        <f>'H-347'!H16</f>
        <v>2.8669310029721767E-2</v>
      </c>
      <c r="H10">
        <f>LOG10(G10/$M$4)</f>
        <v>1.5406177573298391E-2</v>
      </c>
      <c r="I10" s="7">
        <f>1-(MAX(G10:G12)/AVERAGE(G10:G12))</f>
        <v>-3.6110744977107201E-2</v>
      </c>
      <c r="J10" s="9"/>
    </row>
    <row r="11" spans="3:16" x14ac:dyDescent="0.25">
      <c r="C11">
        <v>8</v>
      </c>
      <c r="D11" s="3">
        <v>348</v>
      </c>
      <c r="E11" s="3" t="s">
        <v>0</v>
      </c>
      <c r="F11">
        <f>VLOOKUP('sigma+'!E11,'hammett param'!$A$2:$B$14,2,FALSE)</f>
        <v>0</v>
      </c>
      <c r="G11" s="8">
        <f>'H-348'!H16</f>
        <v>2.6934736558418212E-2</v>
      </c>
      <c r="H11">
        <f t="shared" si="0"/>
        <v>-1.1698331363311528E-2</v>
      </c>
      <c r="I11" s="7">
        <f>1-(MIN(G10:G12)/AVERAGE(G10:G12))</f>
        <v>2.6576854051493903E-2</v>
      </c>
    </row>
    <row r="12" spans="3:16" x14ac:dyDescent="0.25">
      <c r="C12">
        <v>9</v>
      </c>
      <c r="D12" s="3">
        <v>351</v>
      </c>
      <c r="E12" s="3" t="s">
        <v>0</v>
      </c>
      <c r="F12">
        <f>VLOOKUP('sigma+'!E12,'hammett param'!$A$2:$B$14,2,FALSE)</f>
        <v>0</v>
      </c>
      <c r="G12" s="8">
        <f>'H-351'!H16</f>
        <v>2.7406317416014445E-2</v>
      </c>
      <c r="H12">
        <f>LOG10(G12/$M$4)</f>
        <v>-4.1603801898387185E-3</v>
      </c>
      <c r="I12" s="7">
        <f>1-(MIN(G10:G12)/AVERAGE(G10:G12))</f>
        <v>2.6576854051493903E-2</v>
      </c>
    </row>
    <row r="13" spans="3:16" x14ac:dyDescent="0.25">
      <c r="C13">
        <v>10</v>
      </c>
      <c r="D13" s="3">
        <v>349</v>
      </c>
      <c r="E13" s="3" t="s">
        <v>4</v>
      </c>
      <c r="F13">
        <v>-7.0000000000000007E-2</v>
      </c>
      <c r="G13" s="8">
        <f>'F-349'!H16</f>
        <v>3.6354743045794051E-2</v>
      </c>
      <c r="H13">
        <f>LOG10(G13/$M$4)</f>
        <v>0.11855001586485667</v>
      </c>
      <c r="I13" s="7">
        <f>1-(MAX(G13:G15)/AVERAGE(G13:G15))</f>
        <v>-8.7979968298764977E-2</v>
      </c>
      <c r="J13" s="9"/>
    </row>
    <row r="14" spans="3:16" x14ac:dyDescent="0.25">
      <c r="C14">
        <v>11</v>
      </c>
      <c r="D14" s="3">
        <v>350</v>
      </c>
      <c r="E14" s="3" t="s">
        <v>4</v>
      </c>
      <c r="F14">
        <v>-7.0000000000000007E-2</v>
      </c>
      <c r="G14" s="8">
        <f>'F-350'!H16</f>
        <v>4.2912951710903993E-2</v>
      </c>
      <c r="H14">
        <f>LOG10(G14/$M$4)</f>
        <v>0.19057732438859887</v>
      </c>
      <c r="I14" s="7">
        <f>1-(MIN(G13:G15)/AVERAGE(G13:G15))</f>
        <v>7.8291503857972566E-2</v>
      </c>
    </row>
    <row r="15" spans="3:16" x14ac:dyDescent="0.25">
      <c r="C15">
        <v>12</v>
      </c>
      <c r="D15" s="3">
        <v>352</v>
      </c>
      <c r="E15" s="3" t="s">
        <v>4</v>
      </c>
      <c r="F15">
        <v>-7.0000000000000007E-2</v>
      </c>
      <c r="G15" s="8">
        <f>'F-352'!H16</f>
        <v>3.9060637458844749E-2</v>
      </c>
      <c r="H15">
        <f>LOG10(G15/$M$4)</f>
        <v>0.14972826303016395</v>
      </c>
      <c r="I15" s="7">
        <f>1-(MIN(G13:G15)/AVERAGE(G13:G15))</f>
        <v>7.8291503857972566E-2</v>
      </c>
    </row>
    <row r="16" spans="3:16" x14ac:dyDescent="0.25">
      <c r="C16">
        <v>13</v>
      </c>
      <c r="D16" s="3"/>
      <c r="E16" s="3"/>
      <c r="G16" s="3"/>
      <c r="I16" s="7"/>
    </row>
    <row r="17" spans="2:9" x14ac:dyDescent="0.25">
      <c r="C17">
        <v>14</v>
      </c>
      <c r="D17" s="3"/>
      <c r="E17" s="3"/>
      <c r="G17" s="3"/>
    </row>
    <row r="22" spans="2:9" x14ac:dyDescent="0.25">
      <c r="B22" s="10"/>
      <c r="C22" s="10"/>
      <c r="D22" s="10"/>
      <c r="E22" s="10"/>
      <c r="F22" s="10"/>
      <c r="G22" s="10"/>
      <c r="H22" s="10"/>
      <c r="I22" s="10"/>
    </row>
    <row r="23" spans="2:9" x14ac:dyDescent="0.25">
      <c r="B23" s="1"/>
      <c r="D23" s="1"/>
      <c r="H23" s="1"/>
    </row>
    <row r="24" spans="2:9" x14ac:dyDescent="0.25">
      <c r="B24" s="1"/>
      <c r="D24" s="1"/>
      <c r="H24" s="1"/>
    </row>
    <row r="25" spans="2:9" x14ac:dyDescent="0.25">
      <c r="B25" s="1"/>
      <c r="D25" s="1"/>
      <c r="H25" s="1"/>
    </row>
  </sheetData>
  <mergeCells count="4">
    <mergeCell ref="B22:C22"/>
    <mergeCell ref="D22:E22"/>
    <mergeCell ref="F22:G22"/>
    <mergeCell ref="H22:I22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0A27-0A2F-4F47-AB93-4103D7027551}">
  <dimension ref="A2:K18"/>
  <sheetViews>
    <sheetView zoomScale="115" zoomScaleNormal="115" workbookViewId="0">
      <selection activeCell="D6" sqref="D6"/>
    </sheetView>
  </sheetViews>
  <sheetFormatPr baseColWidth="10" defaultRowHeight="15" x14ac:dyDescent="0.25"/>
  <cols>
    <col min="6" max="6" width="13.140625" bestFit="1" customWidth="1"/>
    <col min="8" max="10" width="12" bestFit="1" customWidth="1"/>
    <col min="11" max="11" width="20" bestFit="1" customWidth="1"/>
    <col min="13" max="13" width="13.140625" bestFit="1" customWidth="1"/>
  </cols>
  <sheetData>
    <row r="2" spans="1:11" x14ac:dyDescent="0.25">
      <c r="A2" t="s">
        <v>16</v>
      </c>
      <c r="B2" s="3">
        <v>0.35</v>
      </c>
      <c r="C2" t="s">
        <v>30</v>
      </c>
      <c r="D2" t="s">
        <v>19</v>
      </c>
      <c r="E2" s="3" t="s">
        <v>32</v>
      </c>
      <c r="F2" t="s">
        <v>24</v>
      </c>
      <c r="G2" s="3">
        <v>1.6199999999999999E-2</v>
      </c>
      <c r="J2" t="s">
        <v>38</v>
      </c>
      <c r="K2">
        <f>B3/B4</f>
        <v>4.9999999999999996E-2</v>
      </c>
    </row>
    <row r="3" spans="1:11" x14ac:dyDescent="0.25">
      <c r="A3" t="s">
        <v>17</v>
      </c>
      <c r="B3" s="3">
        <v>0.35</v>
      </c>
      <c r="C3" t="s">
        <v>30</v>
      </c>
      <c r="D3" t="s">
        <v>20</v>
      </c>
      <c r="E3" s="3"/>
      <c r="F3" t="s">
        <v>25</v>
      </c>
      <c r="G3" s="3" t="s">
        <v>33</v>
      </c>
    </row>
    <row r="4" spans="1:11" x14ac:dyDescent="0.25">
      <c r="A4" t="s">
        <v>18</v>
      </c>
      <c r="B4" s="3">
        <v>7</v>
      </c>
      <c r="C4" t="s">
        <v>31</v>
      </c>
      <c r="D4" t="s">
        <v>34</v>
      </c>
      <c r="E4" s="5">
        <v>0.9</v>
      </c>
      <c r="F4" t="s">
        <v>28</v>
      </c>
      <c r="G4" s="3">
        <v>4</v>
      </c>
    </row>
    <row r="5" spans="1:11" x14ac:dyDescent="0.25">
      <c r="A5" t="s">
        <v>22</v>
      </c>
      <c r="B5" s="4">
        <v>0.39861111111111108</v>
      </c>
      <c r="F5" t="s">
        <v>29</v>
      </c>
      <c r="G5" s="3">
        <v>1</v>
      </c>
    </row>
    <row r="6" spans="1:11" x14ac:dyDescent="0.25">
      <c r="D6">
        <v>7.06</v>
      </c>
      <c r="E6">
        <v>4.33</v>
      </c>
    </row>
    <row r="7" spans="1:11" x14ac:dyDescent="0.25">
      <c r="A7" t="s">
        <v>21</v>
      </c>
      <c r="B7" t="s">
        <v>23</v>
      </c>
      <c r="C7" t="s">
        <v>15</v>
      </c>
      <c r="D7" t="s">
        <v>26</v>
      </c>
      <c r="E7" t="s">
        <v>27</v>
      </c>
      <c r="F7" t="s">
        <v>42</v>
      </c>
      <c r="G7" t="s">
        <v>35</v>
      </c>
      <c r="H7" t="s">
        <v>36</v>
      </c>
      <c r="I7" t="s">
        <v>37</v>
      </c>
      <c r="J7" t="s">
        <v>46</v>
      </c>
    </row>
    <row r="8" spans="1:11" x14ac:dyDescent="0.25">
      <c r="A8">
        <v>1</v>
      </c>
      <c r="B8" s="4">
        <v>0.44027777777777777</v>
      </c>
      <c r="C8" s="1">
        <f>(B8-$B$5)*24*60</f>
        <v>60.000000000000028</v>
      </c>
      <c r="D8" s="3">
        <v>49.77</v>
      </c>
      <c r="E8" s="3">
        <v>1</v>
      </c>
      <c r="F8">
        <f>((E8*$G$4)/(D8*$G$5))*$G$2</f>
        <v>1.3019891500904157E-3</v>
      </c>
      <c r="G8">
        <f>F8*$B$4/$E$4</f>
        <v>1.0126582278481011E-2</v>
      </c>
      <c r="H8">
        <f>G8/$B$4</f>
        <v>1.446654611211573E-3</v>
      </c>
      <c r="I8">
        <f>$K$2-H8</f>
        <v>4.8553345388788423E-2</v>
      </c>
      <c r="J8">
        <f>1/($K$2-H8)</f>
        <v>20.595903165735571</v>
      </c>
    </row>
    <row r="9" spans="1:11" x14ac:dyDescent="0.25">
      <c r="A9">
        <v>2</v>
      </c>
      <c r="B9" s="4">
        <v>0.48055555555555557</v>
      </c>
      <c r="C9" s="1">
        <f t="shared" ref="C9:C13" si="0">(B9-$B$5)*24*60</f>
        <v>118.00000000000006</v>
      </c>
      <c r="D9" s="3">
        <v>24.99</v>
      </c>
      <c r="E9" s="3">
        <v>1</v>
      </c>
      <c r="F9">
        <f t="shared" ref="F9:F13" si="1">((E9*$G$4)/(D9*$G$5))*$G$2</f>
        <v>2.5930372148859544E-3</v>
      </c>
      <c r="G9">
        <f t="shared" ref="G9:G13" si="2">F9*$B$4/$E$4</f>
        <v>2.0168067226890754E-2</v>
      </c>
      <c r="H9">
        <f t="shared" ref="H9:H13" si="3">G9/$B$4</f>
        <v>2.8811524609843936E-3</v>
      </c>
      <c r="I9">
        <f t="shared" ref="I9:I13" si="4">$K$2-H9</f>
        <v>4.7118847539015601E-2</v>
      </c>
      <c r="J9">
        <f t="shared" ref="J9:J13" si="5">1/($K$2-H9)</f>
        <v>21.222929936305736</v>
      </c>
    </row>
    <row r="10" spans="1:11" x14ac:dyDescent="0.25">
      <c r="A10">
        <v>3</v>
      </c>
      <c r="B10" s="4">
        <v>0.5229166666666667</v>
      </c>
      <c r="C10" s="1">
        <f t="shared" si="0"/>
        <v>179.00000000000009</v>
      </c>
      <c r="D10" s="3">
        <v>18.420000000000002</v>
      </c>
      <c r="E10" s="3">
        <v>1</v>
      </c>
      <c r="F10">
        <f t="shared" si="1"/>
        <v>3.5179153094462537E-3</v>
      </c>
      <c r="G10">
        <f t="shared" si="2"/>
        <v>2.7361563517915306E-2</v>
      </c>
      <c r="H10">
        <f t="shared" si="3"/>
        <v>3.9087947882736149E-3</v>
      </c>
      <c r="I10">
        <f t="shared" si="4"/>
        <v>4.6091205211726383E-2</v>
      </c>
      <c r="J10">
        <f t="shared" si="5"/>
        <v>21.696113074204948</v>
      </c>
    </row>
    <row r="11" spans="1:11" x14ac:dyDescent="0.25">
      <c r="A11">
        <v>4</v>
      </c>
      <c r="B11" s="4">
        <v>0.56388888888888888</v>
      </c>
      <c r="C11" s="1">
        <f t="shared" si="0"/>
        <v>238.00000000000003</v>
      </c>
      <c r="D11" s="3">
        <v>13.69</v>
      </c>
      <c r="E11" s="3">
        <v>1</v>
      </c>
      <c r="F11">
        <f t="shared" si="1"/>
        <v>4.7333820306793284E-3</v>
      </c>
      <c r="G11">
        <f t="shared" si="2"/>
        <v>3.681519357195033E-2</v>
      </c>
      <c r="H11">
        <f t="shared" si="3"/>
        <v>5.2593133674214759E-3</v>
      </c>
      <c r="I11">
        <f t="shared" si="4"/>
        <v>4.4740686632578519E-2</v>
      </c>
      <c r="J11">
        <f t="shared" si="5"/>
        <v>22.351020408163269</v>
      </c>
    </row>
    <row r="12" spans="1:11" x14ac:dyDescent="0.25">
      <c r="A12">
        <v>5</v>
      </c>
      <c r="B12" s="4">
        <v>0.60763888888888895</v>
      </c>
      <c r="C12" s="1">
        <f t="shared" si="0"/>
        <v>301.00000000000017</v>
      </c>
      <c r="D12" s="3">
        <v>11.58</v>
      </c>
      <c r="E12" s="3">
        <v>1</v>
      </c>
      <c r="F12">
        <f t="shared" si="1"/>
        <v>5.5958549222797924E-3</v>
      </c>
      <c r="G12">
        <f t="shared" si="2"/>
        <v>4.3523316062176166E-2</v>
      </c>
      <c r="H12">
        <f t="shared" si="3"/>
        <v>6.2176165803108805E-3</v>
      </c>
      <c r="I12">
        <f t="shared" si="4"/>
        <v>4.3782383419689118E-2</v>
      </c>
      <c r="J12">
        <f t="shared" si="5"/>
        <v>22.840236686390533</v>
      </c>
    </row>
    <row r="13" spans="1:11" x14ac:dyDescent="0.25">
      <c r="A13">
        <v>6</v>
      </c>
      <c r="B13" s="4">
        <v>0.64930555555555558</v>
      </c>
      <c r="C13" s="1">
        <f t="shared" si="0"/>
        <v>361.00000000000006</v>
      </c>
      <c r="D13" s="3">
        <v>9.6999999999999993</v>
      </c>
      <c r="E13" s="3">
        <v>1</v>
      </c>
      <c r="F13">
        <f t="shared" si="1"/>
        <v>6.6804123711340204E-3</v>
      </c>
      <c r="G13">
        <f t="shared" si="2"/>
        <v>5.1958762886597933E-2</v>
      </c>
      <c r="H13">
        <f t="shared" si="3"/>
        <v>7.422680412371133E-3</v>
      </c>
      <c r="I13">
        <f t="shared" si="4"/>
        <v>4.2577319587628865E-2</v>
      </c>
      <c r="J13">
        <f t="shared" si="5"/>
        <v>23.486682808716708</v>
      </c>
    </row>
    <row r="16" spans="1:11" x14ac:dyDescent="0.25">
      <c r="G16" t="s">
        <v>39</v>
      </c>
      <c r="H16">
        <f t="array" ref="H16:I18">LINEST(J8:J13,C8:C13,TRUE,TRUE)</f>
        <v>9.4435780613623642E-3</v>
      </c>
      <c r="I16">
        <v>20.053718076064044</v>
      </c>
      <c r="J16" t="s">
        <v>40</v>
      </c>
    </row>
    <row r="17" spans="7:9" x14ac:dyDescent="0.25">
      <c r="G17" s="6">
        <f>H17/H16</f>
        <v>2.3049093502196995E-2</v>
      </c>
      <c r="H17">
        <v>2.1766591373163736E-4</v>
      </c>
      <c r="I17">
        <v>5.0824796650118936E-2</v>
      </c>
    </row>
    <row r="18" spans="7:9" x14ac:dyDescent="0.25">
      <c r="G18" t="s">
        <v>41</v>
      </c>
      <c r="H18">
        <v>0.99787946338606714</v>
      </c>
      <c r="I18">
        <v>5.4974972817774984E-2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389CE-780D-482C-8E63-23E0AD22CA2D}">
  <dimension ref="A2:K18"/>
  <sheetViews>
    <sheetView zoomScale="115" zoomScaleNormal="115" workbookViewId="0">
      <selection activeCell="E3" sqref="E3"/>
    </sheetView>
  </sheetViews>
  <sheetFormatPr baseColWidth="10" defaultRowHeight="15" x14ac:dyDescent="0.25"/>
  <cols>
    <col min="6" max="6" width="13.140625" bestFit="1" customWidth="1"/>
    <col min="8" max="10" width="12" bestFit="1" customWidth="1"/>
    <col min="11" max="11" width="20" bestFit="1" customWidth="1"/>
    <col min="13" max="13" width="13.140625" bestFit="1" customWidth="1"/>
  </cols>
  <sheetData>
    <row r="2" spans="1:11" x14ac:dyDescent="0.25">
      <c r="A2" t="s">
        <v>16</v>
      </c>
      <c r="B2" s="3">
        <v>0.35</v>
      </c>
      <c r="C2" t="s">
        <v>30</v>
      </c>
      <c r="D2" t="s">
        <v>19</v>
      </c>
      <c r="E2" s="3" t="s">
        <v>32</v>
      </c>
      <c r="F2" t="s">
        <v>24</v>
      </c>
      <c r="G2" s="3">
        <v>1.6199999999999999E-2</v>
      </c>
      <c r="J2" t="s">
        <v>38</v>
      </c>
      <c r="K2">
        <f>B3/B4</f>
        <v>4.9999999999999996E-2</v>
      </c>
    </row>
    <row r="3" spans="1:11" x14ac:dyDescent="0.25">
      <c r="A3" t="s">
        <v>17</v>
      </c>
      <c r="B3" s="3">
        <v>0.35</v>
      </c>
      <c r="C3" t="s">
        <v>30</v>
      </c>
      <c r="D3" t="s">
        <v>20</v>
      </c>
      <c r="E3" s="3"/>
      <c r="F3" t="s">
        <v>25</v>
      </c>
      <c r="G3" s="3" t="s">
        <v>33</v>
      </c>
    </row>
    <row r="4" spans="1:11" x14ac:dyDescent="0.25">
      <c r="A4" t="s">
        <v>18</v>
      </c>
      <c r="B4" s="3">
        <v>7</v>
      </c>
      <c r="C4" t="s">
        <v>31</v>
      </c>
      <c r="D4" t="s">
        <v>34</v>
      </c>
      <c r="E4" s="5">
        <v>0.9</v>
      </c>
      <c r="F4" t="s">
        <v>28</v>
      </c>
      <c r="G4" s="3">
        <v>4</v>
      </c>
    </row>
    <row r="5" spans="1:11" x14ac:dyDescent="0.25">
      <c r="A5" t="s">
        <v>22</v>
      </c>
      <c r="B5" s="4">
        <v>0.44097222222222227</v>
      </c>
      <c r="F5" t="s">
        <v>29</v>
      </c>
      <c r="G5" s="3">
        <v>1</v>
      </c>
    </row>
    <row r="6" spans="1:11" x14ac:dyDescent="0.25">
      <c r="D6">
        <v>7.06</v>
      </c>
      <c r="E6">
        <v>4.33</v>
      </c>
    </row>
    <row r="7" spans="1:11" x14ac:dyDescent="0.25">
      <c r="A7" t="s">
        <v>21</v>
      </c>
      <c r="B7" t="s">
        <v>23</v>
      </c>
      <c r="C7" t="s">
        <v>15</v>
      </c>
      <c r="D7" t="s">
        <v>26</v>
      </c>
      <c r="E7" t="s">
        <v>27</v>
      </c>
      <c r="F7" t="s">
        <v>42</v>
      </c>
      <c r="G7" t="s">
        <v>35</v>
      </c>
      <c r="H7" t="s">
        <v>36</v>
      </c>
      <c r="I7" t="s">
        <v>37</v>
      </c>
      <c r="J7" t="s">
        <v>46</v>
      </c>
    </row>
    <row r="8" spans="1:11" x14ac:dyDescent="0.25">
      <c r="A8">
        <v>1</v>
      </c>
      <c r="B8" s="4">
        <v>0.48680555555555555</v>
      </c>
      <c r="C8" s="1">
        <f>(B8-$B$5)*24*60</f>
        <v>65.999999999999929</v>
      </c>
      <c r="D8" s="3">
        <v>43.96</v>
      </c>
      <c r="E8" s="3">
        <v>1</v>
      </c>
      <c r="F8">
        <f>((E8*$G$4)/(D8*$G$5))*$G$2</f>
        <v>1.4740673339399453E-3</v>
      </c>
      <c r="G8">
        <f>F8*$B$4/$E$4</f>
        <v>1.1464968152866239E-2</v>
      </c>
      <c r="H8">
        <f>G8/$B$4</f>
        <v>1.6378525932666057E-3</v>
      </c>
      <c r="I8">
        <f>$K$2-H8</f>
        <v>4.8362147406733391E-2</v>
      </c>
      <c r="J8">
        <f>1/($K$2-H8)</f>
        <v>20.677328316086548</v>
      </c>
    </row>
    <row r="9" spans="1:11" x14ac:dyDescent="0.25">
      <c r="A9">
        <v>2</v>
      </c>
      <c r="B9" s="4">
        <v>0.52222222222222225</v>
      </c>
      <c r="C9" s="1">
        <f t="shared" ref="C9:C13" si="0">(B9-$B$5)*24*60</f>
        <v>116.99999999999999</v>
      </c>
      <c r="D9" s="3">
        <v>24.95</v>
      </c>
      <c r="E9" s="3">
        <v>1</v>
      </c>
      <c r="F9">
        <f t="shared" ref="F9:F13" si="1">((E9*$G$4)/(D9*$G$5))*$G$2</f>
        <v>2.597194388777555E-3</v>
      </c>
      <c r="G9">
        <f t="shared" ref="G9:G13" si="2">F9*$B$4/$E$4</f>
        <v>2.0200400801603204E-2</v>
      </c>
      <c r="H9">
        <f t="shared" ref="H9:H13" si="3">G9/$B$4</f>
        <v>2.885771543086172E-3</v>
      </c>
      <c r="I9">
        <f t="shared" ref="I9:I13" si="4">$K$2-H9</f>
        <v>4.711422845691382E-2</v>
      </c>
      <c r="J9">
        <f t="shared" ref="J9:J13" si="5">1/($K$2-H9)</f>
        <v>21.225010633772865</v>
      </c>
    </row>
    <row r="10" spans="1:11" x14ac:dyDescent="0.25">
      <c r="A10">
        <v>3</v>
      </c>
      <c r="B10" s="4">
        <v>0.56805555555555554</v>
      </c>
      <c r="C10" s="1">
        <f t="shared" si="0"/>
        <v>182.99999999999991</v>
      </c>
      <c r="D10" s="3">
        <v>16.8</v>
      </c>
      <c r="E10" s="3">
        <v>1</v>
      </c>
      <c r="F10">
        <f t="shared" si="1"/>
        <v>3.8571428571428567E-3</v>
      </c>
      <c r="G10">
        <f t="shared" si="2"/>
        <v>2.9999999999999995E-2</v>
      </c>
      <c r="H10">
        <f t="shared" si="3"/>
        <v>4.2857142857142851E-3</v>
      </c>
      <c r="I10">
        <f t="shared" si="4"/>
        <v>4.5714285714285707E-2</v>
      </c>
      <c r="J10">
        <f t="shared" si="5"/>
        <v>21.875000000000004</v>
      </c>
    </row>
    <row r="11" spans="1:11" x14ac:dyDescent="0.25">
      <c r="A11">
        <v>4</v>
      </c>
      <c r="B11" s="4">
        <v>0.60833333333333328</v>
      </c>
      <c r="C11" s="1">
        <f t="shared" si="0"/>
        <v>240.99999999999983</v>
      </c>
      <c r="D11" s="4">
        <v>13.42</v>
      </c>
      <c r="E11" s="3">
        <v>1</v>
      </c>
      <c r="F11">
        <f t="shared" si="1"/>
        <v>4.8286140089418778E-3</v>
      </c>
      <c r="G11">
        <f t="shared" si="2"/>
        <v>3.7555886736214607E-2</v>
      </c>
      <c r="H11">
        <f t="shared" si="3"/>
        <v>5.3651266766020864E-3</v>
      </c>
      <c r="I11">
        <f t="shared" si="4"/>
        <v>4.4634873323397911E-2</v>
      </c>
      <c r="J11">
        <f t="shared" si="5"/>
        <v>22.404006677796328</v>
      </c>
    </row>
    <row r="12" spans="1:11" x14ac:dyDescent="0.25">
      <c r="A12">
        <v>5</v>
      </c>
      <c r="B12" s="4">
        <v>0.64861111111111114</v>
      </c>
      <c r="C12" s="1">
        <f t="shared" si="0"/>
        <v>298.99999999999994</v>
      </c>
      <c r="D12" s="3">
        <v>11.81</v>
      </c>
      <c r="E12" s="3">
        <v>1</v>
      </c>
      <c r="F12">
        <f t="shared" si="1"/>
        <v>5.486875529212531E-3</v>
      </c>
      <c r="G12">
        <f t="shared" si="2"/>
        <v>4.267569856054191E-2</v>
      </c>
      <c r="H12">
        <f t="shared" si="3"/>
        <v>6.0965283657917011E-3</v>
      </c>
      <c r="I12">
        <f t="shared" si="4"/>
        <v>4.3903471634208296E-2</v>
      </c>
      <c r="J12">
        <f t="shared" si="5"/>
        <v>22.777242044358729</v>
      </c>
    </row>
    <row r="13" spans="1:11" x14ac:dyDescent="0.25">
      <c r="A13">
        <v>6</v>
      </c>
      <c r="B13" s="4">
        <v>0.69652777777777775</v>
      </c>
      <c r="C13" s="1">
        <f t="shared" si="0"/>
        <v>367.99999999999989</v>
      </c>
      <c r="D13" s="3">
        <v>10.36</v>
      </c>
      <c r="E13" s="3">
        <v>1</v>
      </c>
      <c r="F13">
        <f t="shared" si="1"/>
        <v>6.2548262548262545E-3</v>
      </c>
      <c r="G13">
        <f t="shared" si="2"/>
        <v>4.8648648648648644E-2</v>
      </c>
      <c r="H13">
        <f t="shared" si="3"/>
        <v>6.9498069498069494E-3</v>
      </c>
      <c r="I13">
        <f t="shared" si="4"/>
        <v>4.3050193050193045E-2</v>
      </c>
      <c r="J13">
        <f t="shared" si="5"/>
        <v>23.228699551569509</v>
      </c>
    </row>
    <row r="16" spans="1:11" x14ac:dyDescent="0.25">
      <c r="G16" t="s">
        <v>39</v>
      </c>
      <c r="H16">
        <f t="array" ref="H16:I18">LINEST(J8:J13,C8:C13,TRUE,TRUE)</f>
        <v>8.4675831120005034E-3</v>
      </c>
      <c r="I16">
        <v>20.23326438981589</v>
      </c>
      <c r="J16" t="s">
        <v>40</v>
      </c>
    </row>
    <row r="17" spans="7:9" x14ac:dyDescent="0.25">
      <c r="G17" s="6">
        <f>H17/H16</f>
        <v>5.3912332093725972E-2</v>
      </c>
      <c r="H17">
        <v>4.5650715276539678E-4</v>
      </c>
      <c r="I17">
        <v>0.10777823540268935</v>
      </c>
    </row>
    <row r="18" spans="7:9" x14ac:dyDescent="0.25">
      <c r="G18" t="s">
        <v>41</v>
      </c>
      <c r="H18">
        <v>0.98850745592844169</v>
      </c>
      <c r="I18">
        <v>0.11542260744301271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581A-CFD0-44A0-84F7-40275A7CEB7B}">
  <dimension ref="A2:K18"/>
  <sheetViews>
    <sheetView tabSelected="1" zoomScale="115" zoomScaleNormal="115" workbookViewId="0">
      <selection activeCell="G29" sqref="G29"/>
    </sheetView>
  </sheetViews>
  <sheetFormatPr baseColWidth="10" defaultRowHeight="15" x14ac:dyDescent="0.25"/>
  <cols>
    <col min="6" max="6" width="13.140625" bestFit="1" customWidth="1"/>
    <col min="8" max="10" width="12" bestFit="1" customWidth="1"/>
    <col min="11" max="11" width="20" bestFit="1" customWidth="1"/>
    <col min="13" max="13" width="13.140625" bestFit="1" customWidth="1"/>
  </cols>
  <sheetData>
    <row r="2" spans="1:11" x14ac:dyDescent="0.25">
      <c r="A2" t="s">
        <v>16</v>
      </c>
      <c r="B2" s="3">
        <v>0.35</v>
      </c>
      <c r="C2" t="s">
        <v>30</v>
      </c>
      <c r="D2" t="s">
        <v>19</v>
      </c>
      <c r="E2" s="3" t="s">
        <v>32</v>
      </c>
      <c r="F2" t="s">
        <v>24</v>
      </c>
      <c r="G2" s="3">
        <v>1.6199999999999999E-2</v>
      </c>
      <c r="J2" t="s">
        <v>38</v>
      </c>
      <c r="K2">
        <f>B3/B4</f>
        <v>4.9999999999999996E-2</v>
      </c>
    </row>
    <row r="3" spans="1:11" x14ac:dyDescent="0.25">
      <c r="A3" t="s">
        <v>17</v>
      </c>
      <c r="B3" s="3">
        <v>0.35</v>
      </c>
      <c r="C3" t="s">
        <v>30</v>
      </c>
      <c r="D3" t="s">
        <v>20</v>
      </c>
      <c r="E3" s="3"/>
      <c r="F3" t="s">
        <v>25</v>
      </c>
      <c r="G3" s="3" t="s">
        <v>33</v>
      </c>
    </row>
    <row r="4" spans="1:11" x14ac:dyDescent="0.25">
      <c r="A4" t="s">
        <v>18</v>
      </c>
      <c r="B4" s="3">
        <v>7</v>
      </c>
      <c r="C4" t="s">
        <v>31</v>
      </c>
      <c r="D4" t="s">
        <v>34</v>
      </c>
      <c r="E4" s="5">
        <v>0.9</v>
      </c>
      <c r="F4" t="s">
        <v>28</v>
      </c>
      <c r="G4" s="3">
        <v>4</v>
      </c>
    </row>
    <row r="5" spans="1:11" x14ac:dyDescent="0.25">
      <c r="A5" t="s">
        <v>22</v>
      </c>
      <c r="B5" s="4">
        <v>0.44375000000000003</v>
      </c>
      <c r="F5" t="s">
        <v>29</v>
      </c>
      <c r="G5" s="3">
        <v>1</v>
      </c>
    </row>
    <row r="6" spans="1:11" x14ac:dyDescent="0.25">
      <c r="D6">
        <v>7.06</v>
      </c>
      <c r="E6">
        <v>4.33</v>
      </c>
    </row>
    <row r="7" spans="1:11" x14ac:dyDescent="0.25">
      <c r="A7" t="s">
        <v>21</v>
      </c>
      <c r="B7" t="s">
        <v>23</v>
      </c>
      <c r="C7" t="s">
        <v>15</v>
      </c>
      <c r="D7" t="s">
        <v>26</v>
      </c>
      <c r="E7" t="s">
        <v>27</v>
      </c>
      <c r="F7" t="s">
        <v>42</v>
      </c>
      <c r="G7" t="s">
        <v>35</v>
      </c>
      <c r="H7" t="s">
        <v>36</v>
      </c>
      <c r="I7" t="s">
        <v>37</v>
      </c>
      <c r="J7" t="s">
        <v>46</v>
      </c>
    </row>
    <row r="8" spans="1:11" x14ac:dyDescent="0.25">
      <c r="A8">
        <v>1</v>
      </c>
      <c r="B8" s="4">
        <v>0.48819444444444443</v>
      </c>
      <c r="C8" s="1">
        <f>(B8-$B$5)*24*60</f>
        <v>63.999999999999929</v>
      </c>
      <c r="D8" s="3">
        <v>42.7</v>
      </c>
      <c r="E8" s="3">
        <v>1</v>
      </c>
      <c r="F8">
        <f>((E8*$G$4)/(D8*$G$5))*$G$2</f>
        <v>1.5175644028103043E-3</v>
      </c>
      <c r="G8">
        <f>F8*$B$4/$E$4</f>
        <v>1.1803278688524588E-2</v>
      </c>
      <c r="H8">
        <f>G8/$B$4</f>
        <v>1.6861826697892269E-3</v>
      </c>
      <c r="I8">
        <f>$K$2-H8</f>
        <v>4.831381733021077E-2</v>
      </c>
      <c r="J8">
        <f>1/($K$2-H8)</f>
        <v>20.698012603005335</v>
      </c>
    </row>
    <row r="9" spans="1:11" x14ac:dyDescent="0.25">
      <c r="A9">
        <v>2</v>
      </c>
      <c r="B9" s="4">
        <v>0.52361111111111114</v>
      </c>
      <c r="C9" s="1">
        <f t="shared" ref="C9:C13" si="0">(B9-$B$5)*24*60</f>
        <v>114.99999999999999</v>
      </c>
      <c r="D9" s="3">
        <v>23.97</v>
      </c>
      <c r="E9" s="3">
        <v>1</v>
      </c>
      <c r="F9">
        <f t="shared" ref="F9:F13" si="1">((E9*$G$4)/(D9*$G$5))*$G$2</f>
        <v>2.7033792240300377E-3</v>
      </c>
      <c r="G9">
        <f t="shared" ref="G9:G13" si="2">F9*$B$4/$E$4</f>
        <v>2.102628285356696E-2</v>
      </c>
      <c r="H9">
        <f t="shared" ref="H9:H13" si="3">G9/$B$4</f>
        <v>3.0037546933667086E-3</v>
      </c>
      <c r="I9">
        <f t="shared" ref="I9:I13" si="4">$K$2-H9</f>
        <v>4.6996245306633287E-2</v>
      </c>
      <c r="J9">
        <f t="shared" ref="J9:J13" si="5">1/($K$2-H9)</f>
        <v>21.278295605858858</v>
      </c>
    </row>
    <row r="10" spans="1:11" x14ac:dyDescent="0.25">
      <c r="A10">
        <v>3</v>
      </c>
      <c r="B10" s="4">
        <v>0.56944444444444442</v>
      </c>
      <c r="C10" s="1">
        <f t="shared" si="0"/>
        <v>180.99999999999991</v>
      </c>
      <c r="D10" s="3">
        <v>16.600000000000001</v>
      </c>
      <c r="E10" s="3">
        <v>1</v>
      </c>
      <c r="F10">
        <f t="shared" si="1"/>
        <v>3.9036144578313246E-3</v>
      </c>
      <c r="G10">
        <f t="shared" si="2"/>
        <v>3.0361445783132525E-2</v>
      </c>
      <c r="H10">
        <f t="shared" si="3"/>
        <v>4.3373493975903607E-3</v>
      </c>
      <c r="I10">
        <f t="shared" si="4"/>
        <v>4.5662650602409635E-2</v>
      </c>
      <c r="J10">
        <f t="shared" si="5"/>
        <v>21.899736147757256</v>
      </c>
    </row>
    <row r="11" spans="1:11" x14ac:dyDescent="0.25">
      <c r="A11">
        <v>4</v>
      </c>
      <c r="B11" s="4">
        <v>0.60972222222222217</v>
      </c>
      <c r="C11" s="1">
        <f t="shared" si="0"/>
        <v>238.99999999999986</v>
      </c>
      <c r="D11" s="3">
        <v>13.09</v>
      </c>
      <c r="E11" s="3">
        <v>1</v>
      </c>
      <c r="F11">
        <f t="shared" si="1"/>
        <v>4.9503437738731854E-3</v>
      </c>
      <c r="G11">
        <f t="shared" si="2"/>
        <v>3.8502673796791446E-2</v>
      </c>
      <c r="H11">
        <f t="shared" si="3"/>
        <v>5.5003819709702065E-3</v>
      </c>
      <c r="I11">
        <f t="shared" si="4"/>
        <v>4.449961802902979E-2</v>
      </c>
      <c r="J11">
        <f t="shared" si="5"/>
        <v>22.472103004291846</v>
      </c>
    </row>
    <row r="12" spans="1:11" x14ac:dyDescent="0.25">
      <c r="A12">
        <v>5</v>
      </c>
      <c r="B12" s="4">
        <v>0.65069444444444446</v>
      </c>
      <c r="C12" s="1">
        <f t="shared" si="0"/>
        <v>298</v>
      </c>
      <c r="D12" s="3">
        <v>11.19</v>
      </c>
      <c r="E12" s="3">
        <v>1</v>
      </c>
      <c r="F12">
        <f t="shared" si="1"/>
        <v>5.7908847184986595E-3</v>
      </c>
      <c r="G12">
        <f t="shared" si="2"/>
        <v>4.5040214477211793E-2</v>
      </c>
      <c r="H12">
        <f t="shared" si="3"/>
        <v>6.4343163538873992E-3</v>
      </c>
      <c r="I12">
        <f t="shared" si="4"/>
        <v>4.3565683646112595E-2</v>
      </c>
      <c r="J12">
        <f t="shared" si="5"/>
        <v>22.953846153846158</v>
      </c>
    </row>
    <row r="13" spans="1:11" x14ac:dyDescent="0.25">
      <c r="A13">
        <v>6</v>
      </c>
      <c r="B13" s="4">
        <v>0.69791666666666663</v>
      </c>
      <c r="C13" s="1">
        <f t="shared" si="0"/>
        <v>365.99999999999989</v>
      </c>
      <c r="D13" s="3">
        <v>9.75</v>
      </c>
      <c r="E13" s="3">
        <v>1</v>
      </c>
      <c r="F13">
        <f t="shared" si="1"/>
        <v>6.6461538461538459E-3</v>
      </c>
      <c r="G13">
        <f t="shared" si="2"/>
        <v>5.169230769230769E-2</v>
      </c>
      <c r="H13">
        <f t="shared" si="3"/>
        <v>7.3846153846153844E-3</v>
      </c>
      <c r="I13">
        <f t="shared" si="4"/>
        <v>4.2615384615384611E-2</v>
      </c>
      <c r="J13">
        <f t="shared" si="5"/>
        <v>23.465703971119137</v>
      </c>
    </row>
    <row r="16" spans="1:11" x14ac:dyDescent="0.25">
      <c r="G16" t="s">
        <v>39</v>
      </c>
      <c r="H16">
        <f t="array" ref="H16:I18">LINEST(J8:J13,C8:C13,TRUE,TRUE)</f>
        <v>9.1644524470447762E-3</v>
      </c>
      <c r="I16">
        <v>20.198832340876837</v>
      </c>
      <c r="J16" t="s">
        <v>40</v>
      </c>
    </row>
    <row r="17" spans="7:9" x14ac:dyDescent="0.25">
      <c r="G17" s="6">
        <f>H17/H16</f>
        <v>3.4168611401914004E-2</v>
      </c>
      <c r="H17">
        <v>3.1313661437439282E-4</v>
      </c>
      <c r="I17">
        <v>7.3432928511284107E-2</v>
      </c>
    </row>
    <row r="18" spans="7:9" x14ac:dyDescent="0.25">
      <c r="G18" t="s">
        <v>41</v>
      </c>
      <c r="H18">
        <v>0.99535173128290577</v>
      </c>
      <c r="I18">
        <v>7.9280786124343749E-2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3D502-58E2-48E2-9047-21D79D3D39F3}">
  <dimension ref="A2:K18"/>
  <sheetViews>
    <sheetView zoomScale="115" zoomScaleNormal="115" workbookViewId="0">
      <selection activeCell="B8" sqref="B8:B13"/>
    </sheetView>
  </sheetViews>
  <sheetFormatPr baseColWidth="10" defaultRowHeight="15" x14ac:dyDescent="0.25"/>
  <cols>
    <col min="6" max="6" width="13.140625" bestFit="1" customWidth="1"/>
    <col min="7" max="7" width="12.28515625" bestFit="1" customWidth="1"/>
    <col min="8" max="10" width="12" bestFit="1" customWidth="1"/>
    <col min="11" max="11" width="20" bestFit="1" customWidth="1"/>
    <col min="13" max="13" width="13.140625" bestFit="1" customWidth="1"/>
  </cols>
  <sheetData>
    <row r="2" spans="1:11" x14ac:dyDescent="0.25">
      <c r="A2" t="s">
        <v>16</v>
      </c>
      <c r="B2" s="3">
        <v>0.35</v>
      </c>
      <c r="C2" t="s">
        <v>30</v>
      </c>
      <c r="D2" t="s">
        <v>19</v>
      </c>
      <c r="E2" s="3" t="s">
        <v>32</v>
      </c>
      <c r="F2" t="s">
        <v>24</v>
      </c>
      <c r="G2" s="3">
        <v>1.6199999999999999E-2</v>
      </c>
      <c r="J2" t="s">
        <v>38</v>
      </c>
      <c r="K2">
        <f>B3/B4</f>
        <v>4.9999999999999996E-2</v>
      </c>
    </row>
    <row r="3" spans="1:11" x14ac:dyDescent="0.25">
      <c r="A3" t="s">
        <v>17</v>
      </c>
      <c r="B3" s="3">
        <v>0.35</v>
      </c>
      <c r="C3" t="s">
        <v>30</v>
      </c>
      <c r="D3" t="s">
        <v>20</v>
      </c>
      <c r="E3" s="3"/>
      <c r="F3" t="s">
        <v>25</v>
      </c>
      <c r="G3" s="3" t="s">
        <v>33</v>
      </c>
    </row>
    <row r="4" spans="1:11" x14ac:dyDescent="0.25">
      <c r="A4" t="s">
        <v>18</v>
      </c>
      <c r="B4" s="3">
        <v>7</v>
      </c>
      <c r="C4" t="s">
        <v>31</v>
      </c>
      <c r="D4" t="s">
        <v>34</v>
      </c>
      <c r="E4" s="5">
        <v>0.9</v>
      </c>
      <c r="F4" t="s">
        <v>28</v>
      </c>
      <c r="G4" s="3">
        <v>4</v>
      </c>
    </row>
    <row r="5" spans="1:11" x14ac:dyDescent="0.25">
      <c r="A5" t="s">
        <v>22</v>
      </c>
      <c r="B5" s="4">
        <v>0.41666666666666669</v>
      </c>
      <c r="F5" t="s">
        <v>29</v>
      </c>
      <c r="G5" s="3">
        <v>1</v>
      </c>
    </row>
    <row r="6" spans="1:11" x14ac:dyDescent="0.25">
      <c r="D6">
        <v>7.06</v>
      </c>
      <c r="E6">
        <v>4.33</v>
      </c>
    </row>
    <row r="7" spans="1:11" x14ac:dyDescent="0.25">
      <c r="A7" t="s">
        <v>21</v>
      </c>
      <c r="B7" t="s">
        <v>23</v>
      </c>
      <c r="C7" t="s">
        <v>15</v>
      </c>
      <c r="D7" t="s">
        <v>26</v>
      </c>
      <c r="E7" t="s">
        <v>27</v>
      </c>
      <c r="F7" t="s">
        <v>42</v>
      </c>
      <c r="G7" t="s">
        <v>35</v>
      </c>
      <c r="H7" t="s">
        <v>36</v>
      </c>
      <c r="I7" t="s">
        <v>37</v>
      </c>
      <c r="J7" t="s">
        <v>46</v>
      </c>
    </row>
    <row r="8" spans="1:11" x14ac:dyDescent="0.25">
      <c r="A8">
        <v>1</v>
      </c>
      <c r="B8" s="4">
        <v>0.42708333333333331</v>
      </c>
      <c r="C8" s="1">
        <f>(B8-$B$5)*24*60</f>
        <v>14.999999999999947</v>
      </c>
      <c r="D8" s="3">
        <v>11.14</v>
      </c>
      <c r="E8" s="3">
        <v>1</v>
      </c>
      <c r="F8">
        <f>((E8*$G$4)/(D8*$G$5))*$G$2</f>
        <v>5.8168761220825848E-3</v>
      </c>
      <c r="G8">
        <f>F8*$B$4/$E$4</f>
        <v>4.5242369838420102E-2</v>
      </c>
      <c r="H8">
        <f>G8/$B$4</f>
        <v>6.4631956912028716E-3</v>
      </c>
      <c r="I8">
        <f>$K$2-H8</f>
        <v>4.3536804308797125E-2</v>
      </c>
      <c r="J8">
        <f>1/($K$2-H8)</f>
        <v>22.969072164948454</v>
      </c>
    </row>
    <row r="9" spans="1:11" x14ac:dyDescent="0.25">
      <c r="A9">
        <v>2</v>
      </c>
      <c r="B9" s="4">
        <v>0.4368055555555555</v>
      </c>
      <c r="C9" s="1">
        <f t="shared" ref="C9:C13" si="0">(B9-$B$5)*24*60</f>
        <v>28.999999999999897</v>
      </c>
      <c r="D9" s="3">
        <v>6.56</v>
      </c>
      <c r="E9" s="3">
        <v>1</v>
      </c>
      <c r="F9">
        <f t="shared" ref="F9:F13" si="1">((E9*$G$4)/(D9*$G$5))*$G$2</f>
        <v>9.878048780487805E-3</v>
      </c>
      <c r="G9">
        <f t="shared" ref="G9:G13" si="2">F9*$B$4/$E$4</f>
        <v>7.6829268292682926E-2</v>
      </c>
      <c r="H9">
        <f t="shared" ref="H9:H13" si="3">G9/$B$4</f>
        <v>1.097560975609756E-2</v>
      </c>
      <c r="I9">
        <f t="shared" ref="I9:I13" si="4">$K$2-H9</f>
        <v>3.9024390243902432E-2</v>
      </c>
      <c r="J9">
        <f t="shared" ref="J9:J13" si="5">1/($K$2-H9)</f>
        <v>25.625000000000004</v>
      </c>
    </row>
    <row r="10" spans="1:11" x14ac:dyDescent="0.25">
      <c r="A10">
        <v>3</v>
      </c>
      <c r="B10" s="4">
        <v>0.44791666666666669</v>
      </c>
      <c r="C10" s="1">
        <f t="shared" si="0"/>
        <v>45</v>
      </c>
      <c r="D10" s="3">
        <v>4.99</v>
      </c>
      <c r="E10" s="3">
        <v>1</v>
      </c>
      <c r="F10">
        <f t="shared" si="1"/>
        <v>1.2985971943887774E-2</v>
      </c>
      <c r="G10">
        <f t="shared" si="2"/>
        <v>0.10100200400801602</v>
      </c>
      <c r="H10">
        <f t="shared" si="3"/>
        <v>1.442885771543086E-2</v>
      </c>
      <c r="I10">
        <f t="shared" si="4"/>
        <v>3.5571142284569132E-2</v>
      </c>
      <c r="J10">
        <f t="shared" si="5"/>
        <v>28.112676056338032</v>
      </c>
    </row>
    <row r="11" spans="1:11" x14ac:dyDescent="0.25">
      <c r="A11">
        <v>4</v>
      </c>
      <c r="B11" s="4">
        <v>0.45833333333333331</v>
      </c>
      <c r="C11" s="1">
        <f t="shared" si="0"/>
        <v>59.999999999999943</v>
      </c>
      <c r="D11" s="3">
        <v>4.24</v>
      </c>
      <c r="E11" s="3">
        <v>1</v>
      </c>
      <c r="F11">
        <f t="shared" si="1"/>
        <v>1.5283018867924526E-2</v>
      </c>
      <c r="G11">
        <f t="shared" si="2"/>
        <v>0.11886792452830187</v>
      </c>
      <c r="H11">
        <f t="shared" si="3"/>
        <v>1.6981132075471698E-2</v>
      </c>
      <c r="I11">
        <f t="shared" si="4"/>
        <v>3.3018867924528295E-2</v>
      </c>
      <c r="J11">
        <f t="shared" si="5"/>
        <v>30.285714285714292</v>
      </c>
    </row>
    <row r="12" spans="1:11" x14ac:dyDescent="0.25">
      <c r="A12">
        <v>5</v>
      </c>
      <c r="B12" s="4">
        <v>0.46875</v>
      </c>
      <c r="C12" s="1">
        <f t="shared" si="0"/>
        <v>74.999999999999972</v>
      </c>
      <c r="D12" s="3">
        <v>3.81</v>
      </c>
      <c r="E12" s="3">
        <v>1</v>
      </c>
      <c r="F12">
        <f t="shared" si="1"/>
        <v>1.7007874015748031E-2</v>
      </c>
      <c r="G12">
        <f t="shared" si="2"/>
        <v>0.13228346456692913</v>
      </c>
      <c r="H12">
        <f t="shared" si="3"/>
        <v>1.889763779527559E-2</v>
      </c>
      <c r="I12">
        <f t="shared" si="4"/>
        <v>3.1102362204724406E-2</v>
      </c>
      <c r="J12">
        <f t="shared" si="5"/>
        <v>32.151898734177216</v>
      </c>
    </row>
    <row r="13" spans="1:11" x14ac:dyDescent="0.25">
      <c r="A13">
        <v>6</v>
      </c>
      <c r="B13" s="4">
        <v>0.47916666666666669</v>
      </c>
      <c r="C13" s="1">
        <f t="shared" si="0"/>
        <v>90</v>
      </c>
      <c r="D13" s="3">
        <v>3.69</v>
      </c>
      <c r="E13" s="3">
        <v>1</v>
      </c>
      <c r="F13">
        <f t="shared" si="1"/>
        <v>1.7560975609756099E-2</v>
      </c>
      <c r="G13">
        <f t="shared" si="2"/>
        <v>0.13658536585365855</v>
      </c>
      <c r="H13">
        <f t="shared" si="3"/>
        <v>1.9512195121951219E-2</v>
      </c>
      <c r="I13">
        <f t="shared" si="4"/>
        <v>3.0487804878048776E-2</v>
      </c>
      <c r="J13">
        <f t="shared" si="5"/>
        <v>32.800000000000004</v>
      </c>
    </row>
    <row r="16" spans="1:11" x14ac:dyDescent="0.25">
      <c r="G16" t="s">
        <v>39</v>
      </c>
      <c r="H16">
        <f t="array" ref="H16:I18">LINEST(J8:J12,C8:C12,TRUE,TRUE)</f>
        <v>0.15240239548001255</v>
      </c>
      <c r="I16">
        <v>21.001244930731044</v>
      </c>
      <c r="J16" t="s">
        <v>40</v>
      </c>
    </row>
    <row r="17" spans="7:9" x14ac:dyDescent="0.25">
      <c r="G17" s="6">
        <f>H17/H16</f>
        <v>4.3801325135532185E-2</v>
      </c>
      <c r="H17">
        <v>6.6754268758539908E-3</v>
      </c>
      <c r="I17">
        <v>0.33130567941843209</v>
      </c>
    </row>
    <row r="18" spans="7:9" x14ac:dyDescent="0.25">
      <c r="G18" t="s">
        <v>41</v>
      </c>
      <c r="H18">
        <v>0.99427726988514464</v>
      </c>
      <c r="I18">
        <v>0.31880318022549942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2358-DA21-4F49-B798-DBA1E30B4474}">
  <dimension ref="A2:K18"/>
  <sheetViews>
    <sheetView zoomScale="115" zoomScaleNormal="115" workbookViewId="0">
      <selection activeCell="B8" sqref="B8:B13"/>
    </sheetView>
  </sheetViews>
  <sheetFormatPr baseColWidth="10" defaultRowHeight="15" x14ac:dyDescent="0.25"/>
  <cols>
    <col min="6" max="6" width="13.140625" bestFit="1" customWidth="1"/>
    <col min="8" max="10" width="12" bestFit="1" customWidth="1"/>
    <col min="11" max="11" width="20" bestFit="1" customWidth="1"/>
    <col min="13" max="13" width="13.140625" bestFit="1" customWidth="1"/>
  </cols>
  <sheetData>
    <row r="2" spans="1:11" x14ac:dyDescent="0.25">
      <c r="A2" t="s">
        <v>16</v>
      </c>
      <c r="B2" s="3">
        <v>0.35</v>
      </c>
      <c r="C2" t="s">
        <v>30</v>
      </c>
      <c r="D2" t="s">
        <v>19</v>
      </c>
      <c r="E2" s="3" t="s">
        <v>32</v>
      </c>
      <c r="F2" t="s">
        <v>24</v>
      </c>
      <c r="G2" s="3">
        <v>1.6199999999999999E-2</v>
      </c>
      <c r="J2" t="s">
        <v>38</v>
      </c>
      <c r="K2">
        <f>B3/B4</f>
        <v>4.9999999999999996E-2</v>
      </c>
    </row>
    <row r="3" spans="1:11" x14ac:dyDescent="0.25">
      <c r="A3" t="s">
        <v>17</v>
      </c>
      <c r="B3" s="3">
        <v>0.35</v>
      </c>
      <c r="C3" t="s">
        <v>30</v>
      </c>
      <c r="D3" t="s">
        <v>20</v>
      </c>
      <c r="E3" s="3"/>
      <c r="F3" t="s">
        <v>25</v>
      </c>
      <c r="G3" s="3" t="s">
        <v>33</v>
      </c>
    </row>
    <row r="4" spans="1:11" x14ac:dyDescent="0.25">
      <c r="A4" t="s">
        <v>18</v>
      </c>
      <c r="B4" s="3">
        <v>7</v>
      </c>
      <c r="C4" t="s">
        <v>31</v>
      </c>
      <c r="D4" t="s">
        <v>34</v>
      </c>
      <c r="E4" s="5">
        <v>0.9</v>
      </c>
      <c r="F4" t="s">
        <v>28</v>
      </c>
      <c r="G4" s="3">
        <v>4</v>
      </c>
    </row>
    <row r="5" spans="1:11" x14ac:dyDescent="0.25">
      <c r="A5" t="s">
        <v>22</v>
      </c>
      <c r="B5" s="4">
        <v>0.41875000000000001</v>
      </c>
      <c r="F5" t="s">
        <v>29</v>
      </c>
      <c r="G5" s="3">
        <v>1</v>
      </c>
    </row>
    <row r="6" spans="1:11" x14ac:dyDescent="0.25">
      <c r="D6">
        <v>7.06</v>
      </c>
      <c r="E6">
        <v>4.33</v>
      </c>
    </row>
    <row r="7" spans="1:11" x14ac:dyDescent="0.25">
      <c r="A7" t="s">
        <v>21</v>
      </c>
      <c r="B7" t="s">
        <v>23</v>
      </c>
      <c r="C7" t="s">
        <v>15</v>
      </c>
      <c r="D7" t="s">
        <v>26</v>
      </c>
      <c r="E7" t="s">
        <v>27</v>
      </c>
      <c r="F7" t="s">
        <v>42</v>
      </c>
      <c r="G7" t="s">
        <v>35</v>
      </c>
      <c r="H7" t="s">
        <v>36</v>
      </c>
      <c r="I7" t="s">
        <v>37</v>
      </c>
      <c r="J7" t="s">
        <v>46</v>
      </c>
    </row>
    <row r="8" spans="1:11" x14ac:dyDescent="0.25">
      <c r="A8">
        <v>1</v>
      </c>
      <c r="B8" s="4">
        <v>0.42777777777777781</v>
      </c>
      <c r="C8" s="1">
        <f>(B8-$B$5)*24*60</f>
        <v>13.000000000000034</v>
      </c>
      <c r="D8" s="3">
        <v>11.73</v>
      </c>
      <c r="E8" s="3">
        <v>1</v>
      </c>
      <c r="F8">
        <f>((E8*$G$4)/(D8*$G$5))*$G$2</f>
        <v>5.5242966751918154E-3</v>
      </c>
      <c r="G8">
        <f>F8*$B$4/$E$4</f>
        <v>4.2966751918158561E-2</v>
      </c>
      <c r="H8">
        <f>G8/$B$4</f>
        <v>6.138107416879794E-3</v>
      </c>
      <c r="I8">
        <f>$K$2-H8</f>
        <v>4.3861892583120204E-2</v>
      </c>
      <c r="J8">
        <f>1/($K$2-H8)</f>
        <v>22.798833819241981</v>
      </c>
    </row>
    <row r="9" spans="1:11" x14ac:dyDescent="0.25">
      <c r="A9">
        <v>2</v>
      </c>
      <c r="B9" s="4">
        <v>0.4375</v>
      </c>
      <c r="C9" s="1">
        <f t="shared" ref="C9:C13" si="0">(B9-$B$5)*24*60</f>
        <v>26.999999999999986</v>
      </c>
      <c r="D9" s="3">
        <v>6.51</v>
      </c>
      <c r="E9" s="3">
        <v>1</v>
      </c>
      <c r="F9">
        <f t="shared" ref="F9:F13" si="1">((E9*$G$4)/(D9*$G$5))*$G$2</f>
        <v>9.9539170506912442E-3</v>
      </c>
      <c r="G9">
        <f t="shared" ref="G9:G13" si="2">F9*$B$4/$E$4</f>
        <v>7.7419354838709667E-2</v>
      </c>
      <c r="H9">
        <f t="shared" ref="H9:H13" si="3">G9/$B$4</f>
        <v>1.1059907834101381E-2</v>
      </c>
      <c r="I9">
        <f t="shared" ref="I9:I13" si="4">$K$2-H9</f>
        <v>3.8940092165898617E-2</v>
      </c>
      <c r="J9">
        <f t="shared" ref="J9:J13" si="5">1/($K$2-H9)</f>
        <v>25.680473372781066</v>
      </c>
    </row>
    <row r="10" spans="1:11" x14ac:dyDescent="0.25">
      <c r="A10">
        <v>3</v>
      </c>
      <c r="B10" s="4">
        <v>0.44930555555555557</v>
      </c>
      <c r="C10" s="1">
        <f t="shared" si="0"/>
        <v>44</v>
      </c>
      <c r="D10" s="3">
        <v>4.9000000000000004</v>
      </c>
      <c r="E10" s="3">
        <v>1</v>
      </c>
      <c r="F10">
        <f t="shared" si="1"/>
        <v>1.3224489795918365E-2</v>
      </c>
      <c r="G10">
        <f t="shared" si="2"/>
        <v>0.10285714285714284</v>
      </c>
      <c r="H10">
        <f t="shared" si="3"/>
        <v>1.4693877551020406E-2</v>
      </c>
      <c r="I10">
        <f t="shared" si="4"/>
        <v>3.5306122448979592E-2</v>
      </c>
      <c r="J10">
        <f t="shared" si="5"/>
        <v>28.323699421965319</v>
      </c>
    </row>
    <row r="11" spans="1:11" x14ac:dyDescent="0.25">
      <c r="A11">
        <v>4</v>
      </c>
      <c r="B11" s="4">
        <v>0.4597222222222222</v>
      </c>
      <c r="C11" s="1">
        <f t="shared" si="0"/>
        <v>58.99999999999995</v>
      </c>
      <c r="D11" s="3">
        <v>4.26</v>
      </c>
      <c r="E11" s="3">
        <v>1</v>
      </c>
      <c r="F11">
        <f t="shared" si="1"/>
        <v>1.5211267605633802E-2</v>
      </c>
      <c r="G11">
        <f t="shared" si="2"/>
        <v>0.11830985915492956</v>
      </c>
      <c r="H11">
        <f t="shared" si="3"/>
        <v>1.6901408450704224E-2</v>
      </c>
      <c r="I11">
        <f t="shared" si="4"/>
        <v>3.3098591549295772E-2</v>
      </c>
      <c r="J11">
        <f t="shared" si="5"/>
        <v>30.212765957446809</v>
      </c>
    </row>
    <row r="12" spans="1:11" x14ac:dyDescent="0.25">
      <c r="A12">
        <v>5</v>
      </c>
      <c r="B12" s="4">
        <v>0.47083333333333338</v>
      </c>
      <c r="C12" s="1">
        <f t="shared" si="0"/>
        <v>75.000000000000057</v>
      </c>
      <c r="D12" s="3">
        <v>3.57</v>
      </c>
      <c r="E12" s="3">
        <v>1</v>
      </c>
      <c r="F12">
        <f t="shared" si="1"/>
        <v>1.8151260504201679E-2</v>
      </c>
      <c r="G12">
        <f t="shared" si="2"/>
        <v>0.14117647058823526</v>
      </c>
      <c r="H12">
        <f t="shared" si="3"/>
        <v>2.0168067226890751E-2</v>
      </c>
      <c r="I12">
        <f t="shared" si="4"/>
        <v>2.9831932773109245E-2</v>
      </c>
      <c r="J12">
        <f t="shared" si="5"/>
        <v>33.521126760563376</v>
      </c>
    </row>
    <row r="13" spans="1:11" x14ac:dyDescent="0.25">
      <c r="A13">
        <v>6</v>
      </c>
      <c r="B13" s="4">
        <v>0.48125000000000001</v>
      </c>
      <c r="C13" s="1">
        <f t="shared" si="0"/>
        <v>90</v>
      </c>
      <c r="D13" s="3">
        <v>3.59</v>
      </c>
      <c r="E13" s="3">
        <v>1</v>
      </c>
      <c r="F13">
        <f t="shared" si="1"/>
        <v>1.8050139275766017E-2</v>
      </c>
      <c r="G13">
        <f t="shared" si="2"/>
        <v>0.1403899721448468</v>
      </c>
      <c r="H13">
        <f t="shared" si="3"/>
        <v>2.0055710306406686E-2</v>
      </c>
      <c r="I13">
        <f t="shared" si="4"/>
        <v>2.994428969359331E-2</v>
      </c>
      <c r="J13">
        <f t="shared" si="5"/>
        <v>33.395348837209305</v>
      </c>
    </row>
    <row r="16" spans="1:11" x14ac:dyDescent="0.25">
      <c r="G16" t="s">
        <v>39</v>
      </c>
      <c r="H16">
        <f t="array" ref="H16:I18">LINEST(J8:J12,C8:C12,TRUE,TRUE)</f>
        <v>0.16640492893322389</v>
      </c>
      <c r="I16">
        <v>20.852124964911145</v>
      </c>
      <c r="J16" t="s">
        <v>40</v>
      </c>
    </row>
    <row r="17" spans="7:9" x14ac:dyDescent="0.25">
      <c r="G17" s="6">
        <f>H17/H16</f>
        <v>4.5915410152944598E-2</v>
      </c>
      <c r="H17">
        <v>7.6405505634405723E-3</v>
      </c>
      <c r="I17">
        <v>0.37337205952646085</v>
      </c>
    </row>
    <row r="18" spans="7:9" x14ac:dyDescent="0.25">
      <c r="G18" t="s">
        <v>41</v>
      </c>
      <c r="H18">
        <v>0.99371507543465287</v>
      </c>
      <c r="I18">
        <v>0.37704394577356709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0C98-2B40-416E-840A-2088562C9344}">
  <dimension ref="A2:K18"/>
  <sheetViews>
    <sheetView zoomScale="115" zoomScaleNormal="115" workbookViewId="0">
      <selection activeCell="B8" sqref="B8:B13"/>
    </sheetView>
  </sheetViews>
  <sheetFormatPr baseColWidth="10" defaultRowHeight="15" x14ac:dyDescent="0.25"/>
  <cols>
    <col min="6" max="6" width="13.140625" bestFit="1" customWidth="1"/>
    <col min="8" max="10" width="12" bestFit="1" customWidth="1"/>
    <col min="11" max="11" width="20" bestFit="1" customWidth="1"/>
    <col min="13" max="13" width="13.140625" bestFit="1" customWidth="1"/>
  </cols>
  <sheetData>
    <row r="2" spans="1:11" x14ac:dyDescent="0.25">
      <c r="A2" t="s">
        <v>16</v>
      </c>
      <c r="B2" s="3">
        <v>0.35</v>
      </c>
      <c r="C2" t="s">
        <v>30</v>
      </c>
      <c r="D2" t="s">
        <v>19</v>
      </c>
      <c r="E2" s="3" t="s">
        <v>32</v>
      </c>
      <c r="F2" t="s">
        <v>24</v>
      </c>
      <c r="G2" s="3">
        <v>1.6199999999999999E-2</v>
      </c>
      <c r="J2" t="s">
        <v>38</v>
      </c>
      <c r="K2">
        <f>B3/B4</f>
        <v>4.9999999999999996E-2</v>
      </c>
    </row>
    <row r="3" spans="1:11" x14ac:dyDescent="0.25">
      <c r="A3" t="s">
        <v>17</v>
      </c>
      <c r="B3" s="3">
        <v>0.35</v>
      </c>
      <c r="C3" t="s">
        <v>30</v>
      </c>
      <c r="D3" t="s">
        <v>20</v>
      </c>
      <c r="E3" s="3"/>
      <c r="F3" t="s">
        <v>25</v>
      </c>
      <c r="G3" s="3" t="s">
        <v>33</v>
      </c>
    </row>
    <row r="4" spans="1:11" x14ac:dyDescent="0.25">
      <c r="A4" t="s">
        <v>18</v>
      </c>
      <c r="B4" s="3">
        <v>7</v>
      </c>
      <c r="C4" t="s">
        <v>31</v>
      </c>
      <c r="D4" t="s">
        <v>34</v>
      </c>
      <c r="E4" s="5">
        <v>0.9</v>
      </c>
      <c r="F4" t="s">
        <v>28</v>
      </c>
      <c r="G4" s="3">
        <v>4</v>
      </c>
    </row>
    <row r="5" spans="1:11" x14ac:dyDescent="0.25">
      <c r="A5" t="s">
        <v>22</v>
      </c>
      <c r="B5" s="4">
        <v>0.41875000000000001</v>
      </c>
      <c r="F5" t="s">
        <v>29</v>
      </c>
      <c r="G5" s="3">
        <v>1</v>
      </c>
    </row>
    <row r="6" spans="1:11" x14ac:dyDescent="0.25">
      <c r="D6">
        <v>7.06</v>
      </c>
      <c r="E6">
        <v>4.33</v>
      </c>
    </row>
    <row r="7" spans="1:11" x14ac:dyDescent="0.25">
      <c r="A7" t="s">
        <v>21</v>
      </c>
      <c r="B7" t="s">
        <v>23</v>
      </c>
      <c r="C7" t="s">
        <v>15</v>
      </c>
      <c r="D7" t="s">
        <v>26</v>
      </c>
      <c r="E7" t="s">
        <v>27</v>
      </c>
      <c r="F7" t="s">
        <v>42</v>
      </c>
      <c r="G7" t="s">
        <v>35</v>
      </c>
      <c r="H7" t="s">
        <v>36</v>
      </c>
      <c r="I7" t="s">
        <v>37</v>
      </c>
      <c r="J7" t="s">
        <v>46</v>
      </c>
    </row>
    <row r="8" spans="1:11" x14ac:dyDescent="0.25">
      <c r="A8">
        <v>1</v>
      </c>
      <c r="B8" s="4">
        <v>0.43958333333333338</v>
      </c>
      <c r="C8" s="1">
        <f>(B8-$B$5)*24*60</f>
        <v>30.000000000000053</v>
      </c>
      <c r="D8" s="3">
        <v>29.26</v>
      </c>
      <c r="E8" s="3">
        <v>1</v>
      </c>
      <c r="F8">
        <f>((E8*$G$4)/(D8*$G$5))*$G$2</f>
        <v>2.2146274777853719E-3</v>
      </c>
      <c r="G8">
        <f>F8*$B$4/$E$4</f>
        <v>1.7224880382775115E-2</v>
      </c>
      <c r="H8">
        <f>G8/$B$4</f>
        <v>2.4606971975393022E-3</v>
      </c>
      <c r="I8">
        <f>$K$2-H8</f>
        <v>4.7539302802460694E-2</v>
      </c>
      <c r="J8">
        <f>1/($K$2-H8)</f>
        <v>21.035226455787203</v>
      </c>
    </row>
    <row r="9" spans="1:11" x14ac:dyDescent="0.25">
      <c r="A9">
        <v>2</v>
      </c>
      <c r="B9" s="4">
        <v>0.4604166666666667</v>
      </c>
      <c r="C9" s="1">
        <f t="shared" ref="C9:C13" si="0">(B9-$B$5)*24*60</f>
        <v>60.000000000000028</v>
      </c>
      <c r="D9" s="3">
        <v>15.52</v>
      </c>
      <c r="E9" s="3">
        <v>1</v>
      </c>
      <c r="F9">
        <f t="shared" ref="F9:F13" si="1">((E9*$G$4)/(D9*$G$5))*$G$2</f>
        <v>4.1752577319587635E-3</v>
      </c>
      <c r="G9">
        <f t="shared" ref="G9:G13" si="2">F9*$B$4/$E$4</f>
        <v>3.2474226804123714E-2</v>
      </c>
      <c r="H9">
        <f t="shared" ref="H9:H13" si="3">G9/$B$4</f>
        <v>4.6391752577319588E-3</v>
      </c>
      <c r="I9">
        <f t="shared" ref="I9:I13" si="4">$K$2-H9</f>
        <v>4.536082474226804E-2</v>
      </c>
      <c r="J9">
        <f t="shared" ref="J9:J13" si="5">1/($K$2-H9)</f>
        <v>22.045454545454547</v>
      </c>
    </row>
    <row r="10" spans="1:11" x14ac:dyDescent="0.25">
      <c r="A10">
        <v>3</v>
      </c>
      <c r="B10" s="4">
        <v>0.48125000000000001</v>
      </c>
      <c r="C10" s="1">
        <f t="shared" si="0"/>
        <v>90</v>
      </c>
      <c r="D10" s="3">
        <v>10.44</v>
      </c>
      <c r="E10" s="3">
        <v>1</v>
      </c>
      <c r="F10">
        <f t="shared" si="1"/>
        <v>6.2068965517241377E-3</v>
      </c>
      <c r="G10">
        <f t="shared" si="2"/>
        <v>4.8275862068965517E-2</v>
      </c>
      <c r="H10">
        <f t="shared" si="3"/>
        <v>6.8965517241379309E-3</v>
      </c>
      <c r="I10">
        <f t="shared" si="4"/>
        <v>4.3103448275862065E-2</v>
      </c>
      <c r="J10">
        <f t="shared" si="5"/>
        <v>23.200000000000003</v>
      </c>
    </row>
    <row r="11" spans="1:11" x14ac:dyDescent="0.25">
      <c r="A11">
        <v>4</v>
      </c>
      <c r="B11" s="4">
        <v>0.50208333333333333</v>
      </c>
      <c r="C11" s="1">
        <f t="shared" si="0"/>
        <v>119.99999999999997</v>
      </c>
      <c r="D11" s="3">
        <v>9.07</v>
      </c>
      <c r="E11" s="3">
        <v>1</v>
      </c>
      <c r="F11">
        <f t="shared" si="1"/>
        <v>7.144432194046306E-3</v>
      </c>
      <c r="G11">
        <f t="shared" si="2"/>
        <v>5.556780595369349E-2</v>
      </c>
      <c r="H11">
        <f t="shared" si="3"/>
        <v>7.9382579933847848E-3</v>
      </c>
      <c r="I11">
        <f t="shared" si="4"/>
        <v>4.2061742006615208E-2</v>
      </c>
      <c r="J11">
        <f t="shared" si="5"/>
        <v>23.774574049803412</v>
      </c>
    </row>
    <row r="12" spans="1:11" x14ac:dyDescent="0.25">
      <c r="A12">
        <v>5</v>
      </c>
      <c r="B12" s="4">
        <v>0.5229166666666667</v>
      </c>
      <c r="C12" s="1">
        <f t="shared" si="0"/>
        <v>150.00000000000003</v>
      </c>
      <c r="D12" s="3">
        <v>7.76</v>
      </c>
      <c r="E12" s="3">
        <v>1</v>
      </c>
      <c r="F12">
        <f t="shared" si="1"/>
        <v>8.350515463917527E-3</v>
      </c>
      <c r="G12">
        <f t="shared" si="2"/>
        <v>6.4948453608247428E-2</v>
      </c>
      <c r="H12">
        <f t="shared" si="3"/>
        <v>9.2783505154639175E-3</v>
      </c>
      <c r="I12">
        <f t="shared" si="4"/>
        <v>4.0721649484536077E-2</v>
      </c>
      <c r="J12">
        <f t="shared" si="5"/>
        <v>24.556962025316459</v>
      </c>
    </row>
    <row r="13" spans="1:11" x14ac:dyDescent="0.25">
      <c r="A13">
        <v>6</v>
      </c>
      <c r="B13" s="4">
        <v>0.54375000000000007</v>
      </c>
      <c r="C13" s="1">
        <f t="shared" si="0"/>
        <v>180.00000000000009</v>
      </c>
      <c r="D13" s="3">
        <v>6.74</v>
      </c>
      <c r="E13" s="3">
        <v>1</v>
      </c>
      <c r="F13">
        <f t="shared" si="1"/>
        <v>9.6142433234421357E-3</v>
      </c>
      <c r="G13">
        <f t="shared" si="2"/>
        <v>7.4777448071216612E-2</v>
      </c>
      <c r="H13">
        <f t="shared" si="3"/>
        <v>1.0682492581602374E-2</v>
      </c>
      <c r="I13">
        <f t="shared" si="4"/>
        <v>3.9317507418397624E-2</v>
      </c>
      <c r="J13">
        <f t="shared" si="5"/>
        <v>25.433962264150946</v>
      </c>
    </row>
    <row r="16" spans="1:11" x14ac:dyDescent="0.25">
      <c r="G16" t="s">
        <v>39</v>
      </c>
      <c r="H16">
        <f t="array" ref="H16:I18">LINEST(J8:J13,C8:C13,TRUE,TRUE)</f>
        <v>2.8669310029721767E-2</v>
      </c>
      <c r="I16">
        <v>20.330752336964647</v>
      </c>
      <c r="J16" t="s">
        <v>40</v>
      </c>
    </row>
    <row r="17" spans="7:9" x14ac:dyDescent="0.25">
      <c r="G17" s="6">
        <f>H17/H16</f>
        <v>4.7445613857769443E-2</v>
      </c>
      <c r="H17">
        <v>1.3602330132388555E-3</v>
      </c>
      <c r="I17">
        <v>0.15892039534515798</v>
      </c>
    </row>
    <row r="18" spans="7:9" x14ac:dyDescent="0.25">
      <c r="G18" t="s">
        <v>41</v>
      </c>
      <c r="H18">
        <v>0.99107600959191766</v>
      </c>
      <c r="I18">
        <v>0.17070788834234196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Diagramme</vt:lpstr>
      </vt:variant>
      <vt:variant>
        <vt:i4>3</vt:i4>
      </vt:variant>
    </vt:vector>
  </HeadingPairs>
  <TitlesOfParts>
    <vt:vector size="18" baseType="lpstr">
      <vt:lpstr>hammett param</vt:lpstr>
      <vt:lpstr>Übersicht</vt:lpstr>
      <vt:lpstr>sigma+</vt:lpstr>
      <vt:lpstr>Cl-340</vt:lpstr>
      <vt:lpstr>Cl-341</vt:lpstr>
      <vt:lpstr>Cl-342</vt:lpstr>
      <vt:lpstr>Me-345</vt:lpstr>
      <vt:lpstr>Me-346</vt:lpstr>
      <vt:lpstr>H-347</vt:lpstr>
      <vt:lpstr>H-348</vt:lpstr>
      <vt:lpstr>F-349</vt:lpstr>
      <vt:lpstr>F-350</vt:lpstr>
      <vt:lpstr>H-351</vt:lpstr>
      <vt:lpstr>F-352</vt:lpstr>
      <vt:lpstr>Me-355</vt:lpstr>
      <vt:lpstr>plot</vt:lpstr>
      <vt:lpstr>sigma plus</vt:lpstr>
      <vt:lpstr>doppelplot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 Müller</dc:creator>
  <cp:lastModifiedBy>Tizian Müller</cp:lastModifiedBy>
  <cp:lastPrinted>2021-12-01T11:20:42Z</cp:lastPrinted>
  <dcterms:created xsi:type="dcterms:W3CDTF">2021-11-30T14:37:43Z</dcterms:created>
  <dcterms:modified xsi:type="dcterms:W3CDTF">2023-05-08T13:32:11Z</dcterms:modified>
</cp:coreProperties>
</file>