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/>
  <mc:AlternateContent xmlns:mc="http://schemas.openxmlformats.org/markup-compatibility/2006">
    <mc:Choice Requires="x15">
      <x15ac:absPath xmlns:x15ac="http://schemas.microsoft.com/office/spreadsheetml/2010/11/ac" url="/Users/attila/Desktop/"/>
    </mc:Choice>
  </mc:AlternateContent>
  <xr:revisionPtr revIDLastSave="0" documentId="8_{8E42A337-3F51-B247-B91E-A3B669F42BB6}" xr6:coauthVersionLast="47" xr6:coauthVersionMax="47" xr10:uidLastSave="{00000000-0000-0000-0000-000000000000}"/>
  <bookViews>
    <workbookView xWindow="0" yWindow="600" windowWidth="38400" windowHeight="19820" xr2:uid="{00000000-000D-0000-FFFF-FFFF00000000}"/>
  </bookViews>
  <sheets>
    <sheet name="Sheet 1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5" i="10" l="1"/>
  <c r="M58" i="10"/>
  <c r="M62" i="10" s="1"/>
  <c r="L58" i="10"/>
  <c r="K58" i="10"/>
  <c r="M57" i="10"/>
  <c r="M56" i="10"/>
  <c r="E87" i="10"/>
  <c r="E80" i="10"/>
  <c r="E84" i="10" s="1"/>
  <c r="D80" i="10"/>
  <c r="C80" i="10"/>
  <c r="E79" i="10"/>
  <c r="E78" i="10"/>
  <c r="E76" i="10"/>
  <c r="E69" i="10"/>
  <c r="E71" i="10" s="1"/>
  <c r="D69" i="10"/>
  <c r="C69" i="10"/>
  <c r="E68" i="10"/>
  <c r="E67" i="10"/>
  <c r="E65" i="10"/>
  <c r="E58" i="10"/>
  <c r="E62" i="10" s="1"/>
  <c r="D58" i="10"/>
  <c r="C58" i="10"/>
  <c r="E57" i="10"/>
  <c r="E56" i="10"/>
  <c r="I76" i="10"/>
  <c r="I69" i="10"/>
  <c r="I73" i="10" s="1"/>
  <c r="H69" i="10"/>
  <c r="G69" i="10"/>
  <c r="I68" i="10"/>
  <c r="I67" i="10"/>
  <c r="I65" i="10"/>
  <c r="I58" i="10"/>
  <c r="I62" i="10" s="1"/>
  <c r="H58" i="10"/>
  <c r="G58" i="10"/>
  <c r="I57" i="10"/>
  <c r="I56" i="10"/>
  <c r="I54" i="10"/>
  <c r="I47" i="10"/>
  <c r="I49" i="10" s="1"/>
  <c r="H47" i="10"/>
  <c r="G47" i="10"/>
  <c r="I46" i="10"/>
  <c r="I45" i="10"/>
  <c r="E54" i="10"/>
  <c r="E47" i="10"/>
  <c r="E49" i="10" s="1"/>
  <c r="D47" i="10"/>
  <c r="C47" i="10"/>
  <c r="E46" i="10"/>
  <c r="E45" i="10"/>
  <c r="M54" i="10"/>
  <c r="M47" i="10"/>
  <c r="M49" i="10" s="1"/>
  <c r="L47" i="10"/>
  <c r="K47" i="10"/>
  <c r="M46" i="10"/>
  <c r="M45" i="10"/>
  <c r="Q54" i="10"/>
  <c r="Q50" i="10"/>
  <c r="P47" i="10"/>
  <c r="O47" i="10"/>
  <c r="Q46" i="10"/>
  <c r="Q45" i="10"/>
  <c r="Q47" i="10"/>
  <c r="Q51" i="10" s="1"/>
  <c r="Q52" i="10" l="1"/>
  <c r="Q49" i="10"/>
  <c r="E52" i="10"/>
  <c r="I63" i="10"/>
  <c r="Q53" i="10"/>
  <c r="E63" i="10"/>
  <c r="E85" i="10"/>
  <c r="M52" i="10"/>
  <c r="M53" i="10" s="1"/>
  <c r="I52" i="10"/>
  <c r="I53" i="10" s="1"/>
  <c r="M63" i="10"/>
  <c r="M61" i="10"/>
  <c r="M60" i="10"/>
  <c r="E82" i="10"/>
  <c r="E83" i="10"/>
  <c r="E74" i="10"/>
  <c r="E75" i="10" s="1"/>
  <c r="E72" i="10"/>
  <c r="E73" i="10"/>
  <c r="E61" i="10"/>
  <c r="E60" i="10"/>
  <c r="I74" i="10"/>
  <c r="I72" i="10"/>
  <c r="I71" i="10"/>
  <c r="I75" i="10" s="1"/>
  <c r="I61" i="10"/>
  <c r="I60" i="10"/>
  <c r="I64" i="10" s="1"/>
  <c r="I51" i="10"/>
  <c r="I50" i="10"/>
  <c r="E53" i="10"/>
  <c r="E50" i="10"/>
  <c r="E51" i="10"/>
  <c r="M50" i="10"/>
  <c r="M51" i="10"/>
  <c r="M64" i="10" l="1"/>
  <c r="E86" i="10"/>
  <c r="E64" i="10"/>
  <c r="K9" i="10" l="1"/>
  <c r="K13" i="10"/>
  <c r="K26" i="10"/>
  <c r="K28" i="10"/>
  <c r="K31" i="10"/>
  <c r="K37" i="10"/>
  <c r="K36" i="10"/>
  <c r="K35" i="10"/>
  <c r="K34" i="10"/>
  <c r="K33" i="10"/>
  <c r="K32" i="10"/>
  <c r="K30" i="10"/>
  <c r="K29" i="10"/>
  <c r="K27" i="10"/>
  <c r="K25" i="10"/>
  <c r="K24" i="10"/>
  <c r="K23" i="10"/>
  <c r="K22" i="10"/>
  <c r="K21" i="10"/>
  <c r="K20" i="10"/>
  <c r="K19" i="10"/>
  <c r="K18" i="10"/>
  <c r="K17" i="10"/>
  <c r="K16" i="10"/>
  <c r="K15" i="10"/>
  <c r="K14" i="10"/>
  <c r="K12" i="10"/>
  <c r="K11" i="10"/>
  <c r="K5" i="10"/>
  <c r="K6" i="10"/>
  <c r="K7" i="10"/>
  <c r="K8" i="10"/>
  <c r="K10" i="10"/>
  <c r="K4" i="10"/>
  <c r="K3" i="10"/>
</calcChain>
</file>

<file path=xl/sharedStrings.xml><?xml version="1.0" encoding="utf-8"?>
<sst xmlns="http://schemas.openxmlformats.org/spreadsheetml/2006/main" count="456" uniqueCount="108">
  <si>
    <t>U</t>
  </si>
  <si>
    <t>M</t>
  </si>
  <si>
    <t>GIN 01</t>
  </si>
  <si>
    <t>no</t>
  </si>
  <si>
    <t>GIN 02</t>
  </si>
  <si>
    <t>strong</t>
  </si>
  <si>
    <t>GIN 03</t>
  </si>
  <si>
    <t>weak/no</t>
  </si>
  <si>
    <t>GIN 04</t>
  </si>
  <si>
    <t>GIN 05</t>
  </si>
  <si>
    <t>GIN 06</t>
  </si>
  <si>
    <t>GIN 07</t>
  </si>
  <si>
    <t>GIN 08</t>
  </si>
  <si>
    <t>GIN 09</t>
  </si>
  <si>
    <t>GIN 10</t>
  </si>
  <si>
    <t>GIN 11</t>
  </si>
  <si>
    <t>GIN 12</t>
  </si>
  <si>
    <t>weak</t>
  </si>
  <si>
    <t>GIN 13</t>
  </si>
  <si>
    <t>GIN 14</t>
  </si>
  <si>
    <t>GIN 15</t>
  </si>
  <si>
    <t>GIN 16</t>
  </si>
  <si>
    <t>GIN 17</t>
  </si>
  <si>
    <t>GIN 18</t>
  </si>
  <si>
    <t>GIN 19</t>
  </si>
  <si>
    <t>GIN 20</t>
  </si>
  <si>
    <t>GIN 21</t>
  </si>
  <si>
    <t>GIN 22</t>
  </si>
  <si>
    <t>GIN 23</t>
  </si>
  <si>
    <t>GIN 24</t>
  </si>
  <si>
    <t>GIN 25</t>
  </si>
  <si>
    <t>GIN 26</t>
  </si>
  <si>
    <t>GIN 27</t>
  </si>
  <si>
    <t>GIN 28</t>
  </si>
  <si>
    <t>GIN 29</t>
  </si>
  <si>
    <t>GIN 30</t>
  </si>
  <si>
    <t>GIN 31</t>
  </si>
  <si>
    <t>GIN 32</t>
  </si>
  <si>
    <t>GIN 33</t>
  </si>
  <si>
    <t>GIN 34</t>
  </si>
  <si>
    <t>GIN 35</t>
  </si>
  <si>
    <t>PyroSeq  Methylation Ø  (%)</t>
  </si>
  <si>
    <t>EpiDirect U</t>
  </si>
  <si>
    <t>EpiDirect M</t>
  </si>
  <si>
    <t>Sample</t>
  </si>
  <si>
    <t>EpiDirect (M&gt;5%)</t>
  </si>
  <si>
    <t>PyroSeq U</t>
  </si>
  <si>
    <t>PyroSeq M</t>
  </si>
  <si>
    <t>PyroSeq (M&gt;8%)</t>
  </si>
  <si>
    <t>STP27 (M&gt;0.3582)</t>
  </si>
  <si>
    <t>EpiDirect vs STP27</t>
  </si>
  <si>
    <t>STP27 U</t>
  </si>
  <si>
    <t>STP27 M</t>
  </si>
  <si>
    <t>EpiDirect vs PyroSeq</t>
  </si>
  <si>
    <t>STP27 vs PyroSeq</t>
  </si>
  <si>
    <t>Position 1 Methylation (%)</t>
  </si>
  <si>
    <t>Position 2 Methylation (%)</t>
  </si>
  <si>
    <t>Position 3 Methylation (%)</t>
  </si>
  <si>
    <t>Position 4 Methylation (%)</t>
  </si>
  <si>
    <t>STP27 estimated (CutOff 0.3582)</t>
  </si>
  <si>
    <t>STP27 ci_lower</t>
  </si>
  <si>
    <t>STP27 ci_upper</t>
  </si>
  <si>
    <t>2 and 1</t>
  </si>
  <si>
    <t>4 and 3</t>
  </si>
  <si>
    <t>6 and 6</t>
  </si>
  <si>
    <t>1 and 1</t>
  </si>
  <si>
    <t>8 and 7</t>
  </si>
  <si>
    <t>5 and 4</t>
  </si>
  <si>
    <t>9 and 1</t>
  </si>
  <si>
    <t>10 and 1</t>
  </si>
  <si>
    <t>11 and 1</t>
  </si>
  <si>
    <t>12 and 1</t>
  </si>
  <si>
    <t>3 and 1</t>
  </si>
  <si>
    <t>3 and 2</t>
  </si>
  <si>
    <t>Notes:</t>
  </si>
  <si>
    <t>marginal totals</t>
  </si>
  <si>
    <t>Exact McNemar p-value</t>
  </si>
  <si>
    <r>
      <rPr>
        <sz val="12"/>
        <color theme="1"/>
        <rFont val="Symbol"/>
        <charset val="2"/>
      </rPr>
      <t>k</t>
    </r>
    <r>
      <rPr>
        <sz val="12"/>
        <color theme="1"/>
        <rFont val="Calibri"/>
        <family val="2"/>
        <scheme val="minor"/>
      </rPr>
      <t xml:space="preserve"> (Cohen's Kappa)</t>
    </r>
    <r>
      <rPr>
        <sz val="12"/>
        <color theme="1"/>
        <rFont val="Calibri"/>
        <family val="2"/>
        <charset val="2"/>
        <scheme val="minor"/>
      </rPr>
      <t>:</t>
    </r>
  </si>
  <si>
    <t>Po (Observed Agreement):</t>
  </si>
  <si>
    <t>95% Lower CI (Exact):</t>
  </si>
  <si>
    <t>95% Upper CI (Exact):</t>
  </si>
  <si>
    <t>Pe (Expected Agreement):</t>
  </si>
  <si>
    <t>EpiDirect Methylation % (from Ø dCt)</t>
  </si>
  <si>
    <t>EpiDirect %methylation values were determined using an Applied Biosystem QuantStudio3 device and the equation '%methylation=2^((6.7844-dCt)/1.118))' derived from the calibration curve of the assay validation 'y=-1.118x+6.7844' , R^2=0.9996</t>
  </si>
  <si>
    <t>Run #1 %</t>
  </si>
  <si>
    <t>Run #2 %</t>
  </si>
  <si>
    <t>Run #3 %</t>
  </si>
  <si>
    <t>STP27 values were determined from Infinium MethylationEPIC array data. The 'ci_lower' and 'ci_upper' values indicate confidence intervals.</t>
  </si>
  <si>
    <t>The input IDHwt GBM patient genomic DNA samples were untreated for EpiDirect. They were bisulfite-treated and purified for the other assays.</t>
  </si>
  <si>
    <t>MS-dPCR  Methylation (%)</t>
  </si>
  <si>
    <t>MSP</t>
  </si>
  <si>
    <t>MS-dPCR (M&gt;9%)</t>
  </si>
  <si>
    <t>MSP gel band</t>
  </si>
  <si>
    <t>EpiDirect vs MSP</t>
  </si>
  <si>
    <t>EpiDirect vs MS-dPCR</t>
  </si>
  <si>
    <t>MSP vs PyroSeq</t>
  </si>
  <si>
    <t>MS-dPCR vs PyroSeq</t>
  </si>
  <si>
    <t>STP27 vs MSP</t>
  </si>
  <si>
    <t>STP27 vs MS-dPCR</t>
  </si>
  <si>
    <t>MSP vs MS-dPCR</t>
  </si>
  <si>
    <t>MSP M</t>
  </si>
  <si>
    <t>MSP U</t>
  </si>
  <si>
    <t>MS-dPCR U</t>
  </si>
  <si>
    <t>MS-dPCR M</t>
  </si>
  <si>
    <r>
      <t>TAPS</t>
    </r>
    <r>
      <rPr>
        <b/>
        <sz val="12"/>
        <color theme="1"/>
        <rFont val="Symbol"/>
        <charset val="2"/>
      </rPr>
      <t xml:space="preserve">b </t>
    </r>
  </si>
  <si>
    <t>n.d.</t>
  </si>
  <si>
    <t>M (ca. 30%)</t>
  </si>
  <si>
    <r>
      <t>EpiDirect, STP27 and MSP measurements were performed in Giessen, PyroSeq, MS-dPCR and TAPS</t>
    </r>
    <r>
      <rPr>
        <b/>
        <sz val="12"/>
        <color theme="1"/>
        <rFont val="Symbol"/>
        <charset val="2"/>
      </rPr>
      <t>b</t>
    </r>
    <r>
      <rPr>
        <b/>
        <sz val="12"/>
        <color theme="1"/>
        <rFont val="Calibri"/>
        <family val="2"/>
        <scheme val="minor"/>
      </rPr>
      <t xml:space="preserve"> in Heidelberg.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</si>
</sst>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2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000000"/>
      <name val="Aptos Narrow"/>
      <family val="2"/>
      <charset val="1"/>
    </font>
    <font>
      <sz val="12"/>
      <color rgb="FF9C0006"/>
      <name val="Calibri"/>
      <family val="2"/>
      <scheme val="minor"/>
    </font>
    <font>
      <b/>
      <sz val="12"/>
      <color rgb="FF9C0006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Symbol"/>
      <charset val="2"/>
    </font>
    <font>
      <sz val="12"/>
      <color theme="1"/>
      <name val="Calibri"/>
      <family val="2"/>
      <charset val="2"/>
      <scheme val="minor"/>
    </font>
    <font>
      <b/>
      <sz val="12"/>
      <name val="Calibri"/>
      <family val="2"/>
      <scheme val="minor"/>
    </font>
    <font>
      <b/>
      <sz val="12"/>
      <color rgb="FF000000"/>
      <name val="Aptos Narrow"/>
      <family val="2"/>
      <charset val="1"/>
    </font>
    <font>
      <b/>
      <sz val="12"/>
      <color theme="1"/>
      <name val="Symbol"/>
      <charset val="2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6DCE4"/>
        <bgColor rgb="FF000000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4" fillId="2" borderId="0" applyNumberFormat="0" applyBorder="0" applyAlignment="0" applyProtection="0"/>
    <xf numFmtId="0" fontId="16" fillId="3" borderId="0" applyNumberFormat="0" applyBorder="0" applyAlignment="0" applyProtection="0"/>
  </cellStyleXfs>
  <cellXfs count="112">
    <xf numFmtId="0" fontId="0" fillId="0" borderId="0" xfId="0"/>
    <xf numFmtId="0" fontId="0" fillId="0" borderId="3" xfId="0" applyBorder="1"/>
    <xf numFmtId="0" fontId="18" fillId="0" borderId="0" xfId="0" applyFont="1"/>
    <xf numFmtId="0" fontId="12" fillId="0" borderId="0" xfId="0" applyFont="1" applyAlignment="1">
      <alignment horizontal="center"/>
    </xf>
    <xf numFmtId="0" fontId="12" fillId="0" borderId="0" xfId="0" applyFont="1"/>
    <xf numFmtId="0" fontId="12" fillId="0" borderId="2" xfId="0" applyFont="1" applyBorder="1"/>
    <xf numFmtId="0" fontId="12" fillId="0" borderId="6" xfId="0" applyFont="1" applyBorder="1" applyAlignment="1">
      <alignment horizontal="center" vertical="center"/>
    </xf>
    <xf numFmtId="11" fontId="12" fillId="0" borderId="0" xfId="0" applyNumberFormat="1" applyFont="1"/>
    <xf numFmtId="0" fontId="12" fillId="6" borderId="6" xfId="0" applyFont="1" applyFill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2" fillId="6" borderId="11" xfId="0" applyFont="1" applyFill="1" applyBorder="1" applyAlignment="1">
      <alignment horizontal="center" vertical="center"/>
    </xf>
    <xf numFmtId="0" fontId="11" fillId="6" borderId="11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20" fillId="0" borderId="0" xfId="0" applyFont="1"/>
    <xf numFmtId="0" fontId="19" fillId="0" borderId="0" xfId="0" applyFont="1" applyAlignment="1">
      <alignment horizontal="center"/>
    </xf>
    <xf numFmtId="166" fontId="12" fillId="0" borderId="0" xfId="0" applyNumberFormat="1" applyFont="1" applyAlignment="1">
      <alignment horizontal="center"/>
    </xf>
    <xf numFmtId="165" fontId="12" fillId="0" borderId="0" xfId="0" applyNumberFormat="1" applyFont="1" applyAlignment="1">
      <alignment horizontal="center"/>
    </xf>
    <xf numFmtId="165" fontId="15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166" fontId="6" fillId="0" borderId="0" xfId="0" applyNumberFormat="1" applyFont="1" applyAlignment="1">
      <alignment horizontal="left"/>
    </xf>
    <xf numFmtId="0" fontId="12" fillId="0" borderId="6" xfId="0" applyFont="1" applyBorder="1" applyAlignment="1">
      <alignment horizontal="center"/>
    </xf>
    <xf numFmtId="0" fontId="19" fillId="5" borderId="13" xfId="0" applyFont="1" applyFill="1" applyBorder="1" applyAlignment="1">
      <alignment horizontal="center" vertical="center"/>
    </xf>
    <xf numFmtId="0" fontId="11" fillId="6" borderId="10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/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/>
    </xf>
    <xf numFmtId="0" fontId="24" fillId="0" borderId="0" xfId="0" applyFont="1"/>
    <xf numFmtId="0" fontId="12" fillId="0" borderId="20" xfId="0" applyFont="1" applyBorder="1"/>
    <xf numFmtId="0" fontId="5" fillId="0" borderId="21" xfId="0" applyFont="1" applyBorder="1"/>
    <xf numFmtId="0" fontId="12" fillId="0" borderId="21" xfId="0" applyFont="1" applyBorder="1"/>
    <xf numFmtId="164" fontId="0" fillId="0" borderId="4" xfId="0" applyNumberFormat="1" applyBorder="1" applyAlignment="1">
      <alignment horizontal="center"/>
    </xf>
    <xf numFmtId="0" fontId="12" fillId="6" borderId="10" xfId="0" applyFont="1" applyFill="1" applyBorder="1" applyAlignment="1">
      <alignment horizontal="center" vertical="center"/>
    </xf>
    <xf numFmtId="0" fontId="21" fillId="5" borderId="13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5" fillId="0" borderId="1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/>
    </xf>
    <xf numFmtId="0" fontId="9" fillId="6" borderId="10" xfId="0" applyFont="1" applyFill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6" borderId="12" xfId="0" applyFont="1" applyFill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left"/>
    </xf>
    <xf numFmtId="49" fontId="25" fillId="0" borderId="0" xfId="0" applyNumberFormat="1" applyFont="1"/>
    <xf numFmtId="166" fontId="19" fillId="0" borderId="0" xfId="0" applyNumberFormat="1" applyFont="1" applyAlignment="1">
      <alignment horizontal="left"/>
    </xf>
    <xf numFmtId="166" fontId="19" fillId="0" borderId="0" xfId="0" applyNumberFormat="1" applyFont="1" applyAlignment="1">
      <alignment horizontal="center"/>
    </xf>
    <xf numFmtId="165" fontId="19" fillId="0" borderId="0" xfId="0" applyNumberFormat="1" applyFont="1" applyAlignment="1">
      <alignment horizontal="center"/>
    </xf>
    <xf numFmtId="165" fontId="26" fillId="0" borderId="0" xfId="0" applyNumberFormat="1" applyFont="1" applyAlignment="1">
      <alignment horizontal="center"/>
    </xf>
    <xf numFmtId="0" fontId="25" fillId="0" borderId="0" xfId="0" applyFont="1" applyAlignment="1">
      <alignment horizontal="center"/>
    </xf>
    <xf numFmtId="0" fontId="3" fillId="6" borderId="11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 wrapText="1"/>
    </xf>
    <xf numFmtId="0" fontId="20" fillId="7" borderId="2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2" fontId="3" fillId="0" borderId="14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16" fillId="3" borderId="9" xfId="2" applyNumberFormat="1" applyBorder="1" applyAlignment="1">
      <alignment horizontal="center"/>
    </xf>
    <xf numFmtId="2" fontId="14" fillId="2" borderId="9" xfId="1" applyNumberFormat="1" applyBorder="1" applyAlignment="1">
      <alignment horizontal="center"/>
    </xf>
    <xf numFmtId="2" fontId="3" fillId="0" borderId="15" xfId="0" applyNumberFormat="1" applyFont="1" applyBorder="1" applyAlignment="1">
      <alignment horizontal="center"/>
    </xf>
    <xf numFmtId="2" fontId="12" fillId="5" borderId="14" xfId="0" applyNumberFormat="1" applyFont="1" applyFill="1" applyBorder="1" applyAlignment="1">
      <alignment horizontal="center"/>
    </xf>
    <xf numFmtId="2" fontId="12" fillId="5" borderId="9" xfId="0" applyNumberFormat="1" applyFont="1" applyFill="1" applyBorder="1" applyAlignment="1">
      <alignment horizontal="center"/>
    </xf>
    <xf numFmtId="2" fontId="12" fillId="5" borderId="15" xfId="0" applyNumberFormat="1" applyFont="1" applyFill="1" applyBorder="1" applyAlignment="1">
      <alignment horizontal="center"/>
    </xf>
    <xf numFmtId="166" fontId="12" fillId="5" borderId="9" xfId="0" applyNumberFormat="1" applyFont="1" applyFill="1" applyBorder="1" applyAlignment="1">
      <alignment horizontal="center"/>
    </xf>
    <xf numFmtId="166" fontId="12" fillId="5" borderId="15" xfId="0" applyNumberFormat="1" applyFont="1" applyFill="1" applyBorder="1" applyAlignment="1">
      <alignment horizontal="center"/>
    </xf>
    <xf numFmtId="166" fontId="12" fillId="5" borderId="14" xfId="0" applyNumberFormat="1" applyFont="1" applyFill="1" applyBorder="1" applyAlignment="1">
      <alignment horizontal="center"/>
    </xf>
    <xf numFmtId="165" fontId="12" fillId="0" borderId="14" xfId="0" applyNumberFormat="1" applyFont="1" applyBorder="1" applyAlignment="1">
      <alignment horizontal="center"/>
    </xf>
    <xf numFmtId="165" fontId="20" fillId="0" borderId="9" xfId="0" applyNumberFormat="1" applyFont="1" applyBorder="1" applyAlignment="1">
      <alignment horizontal="center"/>
    </xf>
    <xf numFmtId="165" fontId="12" fillId="0" borderId="9" xfId="0" applyNumberFormat="1" applyFont="1" applyBorder="1" applyAlignment="1">
      <alignment horizontal="center"/>
    </xf>
    <xf numFmtId="165" fontId="16" fillId="3" borderId="9" xfId="2" applyNumberFormat="1" applyBorder="1" applyAlignment="1">
      <alignment horizontal="center"/>
    </xf>
    <xf numFmtId="165" fontId="14" fillId="2" borderId="9" xfId="1" applyNumberFormat="1" applyBorder="1" applyAlignment="1">
      <alignment horizontal="center"/>
    </xf>
    <xf numFmtId="165" fontId="12" fillId="0" borderId="15" xfId="0" applyNumberFormat="1" applyFont="1" applyBorder="1" applyAlignment="1">
      <alignment horizontal="center"/>
    </xf>
    <xf numFmtId="165" fontId="8" fillId="0" borderId="14" xfId="0" applyNumberFormat="1" applyFont="1" applyBorder="1" applyAlignment="1">
      <alignment horizontal="center"/>
    </xf>
    <xf numFmtId="165" fontId="8" fillId="0" borderId="9" xfId="0" applyNumberFormat="1" applyFont="1" applyBorder="1" applyAlignment="1">
      <alignment horizontal="center"/>
    </xf>
    <xf numFmtId="165" fontId="15" fillId="0" borderId="9" xfId="0" applyNumberFormat="1" applyFont="1" applyBorder="1" applyAlignment="1">
      <alignment horizontal="center"/>
    </xf>
    <xf numFmtId="165" fontId="15" fillId="0" borderId="15" xfId="0" applyNumberFormat="1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9" xfId="0" applyFont="1" applyBorder="1" applyAlignment="1">
      <alignment horizontal="center"/>
    </xf>
    <xf numFmtId="0" fontId="22" fillId="0" borderId="15" xfId="0" applyFont="1" applyBorder="1" applyAlignment="1">
      <alignment horizontal="center"/>
    </xf>
    <xf numFmtId="166" fontId="12" fillId="0" borderId="14" xfId="0" applyNumberFormat="1" applyFont="1" applyBorder="1" applyAlignment="1">
      <alignment horizontal="center"/>
    </xf>
    <xf numFmtId="166" fontId="12" fillId="0" borderId="9" xfId="0" applyNumberFormat="1" applyFont="1" applyBorder="1" applyAlignment="1">
      <alignment horizontal="center"/>
    </xf>
    <xf numFmtId="166" fontId="16" fillId="3" borderId="9" xfId="2" applyNumberFormat="1" applyBorder="1" applyAlignment="1">
      <alignment horizontal="center"/>
    </xf>
    <xf numFmtId="166" fontId="14" fillId="2" borderId="9" xfId="1" applyNumberFormat="1" applyBorder="1" applyAlignment="1">
      <alignment horizontal="center"/>
    </xf>
    <xf numFmtId="166" fontId="12" fillId="0" borderId="15" xfId="0" applyNumberFormat="1" applyFont="1" applyBorder="1" applyAlignment="1">
      <alignment horizontal="center"/>
    </xf>
    <xf numFmtId="0" fontId="12" fillId="5" borderId="14" xfId="0" applyFont="1" applyFill="1" applyBorder="1" applyAlignment="1">
      <alignment horizontal="center"/>
    </xf>
    <xf numFmtId="0" fontId="12" fillId="5" borderId="9" xfId="0" applyFont="1" applyFill="1" applyBorder="1" applyAlignment="1">
      <alignment horizontal="center"/>
    </xf>
    <xf numFmtId="0" fontId="8" fillId="5" borderId="9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12" fillId="5" borderId="15" xfId="0" applyFont="1" applyFill="1" applyBorder="1" applyAlignment="1">
      <alignment horizontal="center"/>
    </xf>
    <xf numFmtId="0" fontId="17" fillId="3" borderId="9" xfId="2" applyFont="1" applyBorder="1" applyAlignment="1">
      <alignment horizontal="center"/>
    </xf>
    <xf numFmtId="0" fontId="14" fillId="2" borderId="9" xfId="1" applyBorder="1" applyAlignment="1">
      <alignment horizontal="center"/>
    </xf>
    <xf numFmtId="0" fontId="19" fillId="0" borderId="25" xfId="0" applyFont="1" applyBorder="1" applyAlignment="1">
      <alignment horizontal="center"/>
    </xf>
    <xf numFmtId="0" fontId="19" fillId="0" borderId="26" xfId="0" applyFont="1" applyBorder="1" applyAlignment="1">
      <alignment horizontal="center"/>
    </xf>
    <xf numFmtId="0" fontId="14" fillId="2" borderId="26" xfId="1" applyBorder="1" applyAlignment="1">
      <alignment horizontal="center"/>
    </xf>
    <xf numFmtId="0" fontId="19" fillId="0" borderId="27" xfId="0" applyFont="1" applyBorder="1" applyAlignment="1">
      <alignment horizontal="center"/>
    </xf>
    <xf numFmtId="0" fontId="19" fillId="0" borderId="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8" fillId="8" borderId="0" xfId="0" applyFont="1" applyFill="1"/>
  </cellXfs>
  <cellStyles count="3">
    <cellStyle name="Bad" xfId="2" builtinId="27"/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77</xdr:row>
      <xdr:rowOff>127000</xdr:rowOff>
    </xdr:from>
    <xdr:to>
      <xdr:col>18</xdr:col>
      <xdr:colOff>0</xdr:colOff>
      <xdr:row>86</xdr:row>
      <xdr:rowOff>57727</xdr:rowOff>
    </xdr:to>
    <xdr:sp macro="" textlink="">
      <xdr:nvSpPr>
        <xdr:cNvPr id="5" name="TextBox 6">
          <a:extLst>
            <a:ext uri="{FF2B5EF4-FFF2-40B4-BE49-F238E27FC236}">
              <a16:creationId xmlns:a16="http://schemas.microsoft.com/office/drawing/2014/main" id="{D1FF4A7C-0505-5E49-849A-A8410FF92759}"/>
            </a:ext>
          </a:extLst>
        </xdr:cNvPr>
        <xdr:cNvSpPr txBox="1"/>
      </xdr:nvSpPr>
      <xdr:spPr>
        <a:xfrm>
          <a:off x="7735455" y="16867909"/>
          <a:ext cx="15470909" cy="1835727"/>
        </a:xfrm>
        <a:prstGeom prst="rect">
          <a:avLst/>
        </a:prstGeom>
        <a:noFill/>
        <a:ln w="19050">
          <a:solidFill>
            <a:schemeClr val="tx1"/>
          </a:solidFill>
        </a:ln>
      </xdr:spPr>
      <xdr:txBody>
        <a:bodyPr wrap="square">
          <a:noAutofit/>
        </a:bodyPr>
        <a:lstStyle>
          <a:defPPr>
            <a:defRPr lang="en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buNone/>
          </a:pPr>
          <a:r>
            <a:rPr lang="en-DE" sz="1200" kern="100">
              <a:effectLst/>
              <a:latin typeface="Calibri" panose="020F0502020204030204" pitchFamily="34" charset="0"/>
              <a:ea typeface="Aptos" panose="020B0004020202020204" pitchFamily="34" charset="0"/>
              <a:cs typeface="Calibri" panose="020F0502020204030204" pitchFamily="34" charset="0"/>
            </a:rPr>
            <a:t>The CpG island at the MGMT promoter (hg38 chr10:129466685-129467446)</a:t>
          </a:r>
        </a:p>
        <a:p>
          <a:pPr>
            <a:buNone/>
          </a:pPr>
          <a:r>
            <a:rPr lang="en-DE" sz="1200" kern="100">
              <a:solidFill>
                <a:srgbClr val="EE0000"/>
              </a:solidFill>
              <a:effectLst/>
              <a:latin typeface="Calibri" panose="020F0502020204030204" pitchFamily="34" charset="0"/>
              <a:ea typeface="Aptos" panose="020B0004020202020204" pitchFamily="34" charset="0"/>
              <a:cs typeface="Calibri" panose="020F0502020204030204" pitchFamily="34" charset="0"/>
            </a:rPr>
            <a:t>methylatable C's (98 sites) </a:t>
          </a:r>
          <a:endParaRPr lang="en-DE" sz="1200" kern="100">
            <a:effectLst/>
            <a:latin typeface="Calibri" panose="020F0502020204030204" pitchFamily="34" charset="0"/>
            <a:ea typeface="Aptos" panose="020B0004020202020204" pitchFamily="34" charset="0"/>
            <a:cs typeface="Calibri" panose="020F0502020204030204" pitchFamily="34" charset="0"/>
          </a:endParaRPr>
        </a:p>
        <a:p>
          <a:pPr>
            <a:buNone/>
          </a:pPr>
          <a:r>
            <a:rPr lang="en-DE" sz="1200" kern="100">
              <a:effectLst/>
              <a:highlight>
                <a:srgbClr val="C0C0C0"/>
              </a:highlight>
              <a:latin typeface="Calibri" panose="020F0502020204030204" pitchFamily="34" charset="0"/>
              <a:ea typeface="Aptos" panose="020B0004020202020204" pitchFamily="34" charset="0"/>
              <a:cs typeface="Calibri" panose="020F0502020204030204" pitchFamily="34" charset="0"/>
            </a:rPr>
            <a:t>Exon 1</a:t>
          </a:r>
          <a:r>
            <a:rPr lang="en-DE" sz="1200" kern="100">
              <a:effectLst/>
              <a:latin typeface="Calibri" panose="020F0502020204030204" pitchFamily="34" charset="0"/>
              <a:ea typeface="Aptos" panose="020B0004020202020204" pitchFamily="34" charset="0"/>
              <a:cs typeface="Calibri" panose="020F0502020204030204" pitchFamily="34" charset="0"/>
            </a:rPr>
            <a:t> / </a:t>
          </a:r>
          <a:r>
            <a:rPr lang="en-DE" sz="1200" kern="100">
              <a:effectLst/>
              <a:highlight>
                <a:srgbClr val="00FFFF"/>
              </a:highlight>
              <a:latin typeface="Calibri" panose="020F0502020204030204" pitchFamily="34" charset="0"/>
              <a:ea typeface="Aptos" panose="020B0004020202020204" pitchFamily="34" charset="0"/>
              <a:cs typeface="Calibri" panose="020F0502020204030204" pitchFamily="34" charset="0"/>
            </a:rPr>
            <a:t>EpiDirect (#75-78)</a:t>
          </a:r>
          <a:r>
            <a:rPr lang="en-DE" sz="1200" kern="100">
              <a:effectLst/>
              <a:latin typeface="Calibri" panose="020F0502020204030204" pitchFamily="34" charset="0"/>
              <a:ea typeface="Aptos" panose="020B0004020202020204" pitchFamily="34" charset="0"/>
              <a:cs typeface="Calibri" panose="020F0502020204030204" pitchFamily="34" charset="0"/>
            </a:rPr>
            <a:t> / </a:t>
          </a:r>
          <a:r>
            <a:rPr lang="en-DE" sz="1200" kern="100">
              <a:effectLst/>
              <a:highlight>
                <a:srgbClr val="FFFF00"/>
              </a:highlight>
              <a:latin typeface="Calibri" panose="020F0502020204030204" pitchFamily="34" charset="0"/>
              <a:ea typeface="Aptos" panose="020B0004020202020204" pitchFamily="34" charset="0"/>
              <a:cs typeface="Calibri" panose="020F0502020204030204" pitchFamily="34" charset="0"/>
            </a:rPr>
            <a:t>MGMT-STP27</a:t>
          </a:r>
          <a:r>
            <a:rPr lang="en-DE" sz="1200" kern="100" baseline="0">
              <a:effectLst/>
              <a:highlight>
                <a:srgbClr val="FFFF00"/>
              </a:highlight>
              <a:latin typeface="Calibri" panose="020F0502020204030204" pitchFamily="34" charset="0"/>
              <a:ea typeface="Aptos" panose="020B0004020202020204" pitchFamily="34" charset="0"/>
              <a:cs typeface="Calibri" panose="020F0502020204030204" pitchFamily="34" charset="0"/>
            </a:rPr>
            <a:t> (</a:t>
          </a:r>
          <a:r>
            <a:rPr lang="en-DE" sz="1200" kern="100">
              <a:effectLst/>
              <a:highlight>
                <a:srgbClr val="FFFF00"/>
              </a:highlight>
              <a:latin typeface="Calibri" panose="020F0502020204030204" pitchFamily="34" charset="0"/>
              <a:ea typeface="Aptos" panose="020B0004020202020204" pitchFamily="34" charset="0"/>
              <a:cs typeface="Calibri" panose="020F0502020204030204" pitchFamily="34" charset="0"/>
            </a:rPr>
            <a:t>#31 and #84)</a:t>
          </a:r>
          <a:r>
            <a:rPr lang="en-DE" sz="1200" kern="100">
              <a:effectLst/>
              <a:latin typeface="Calibri" panose="020F0502020204030204" pitchFamily="34" charset="0"/>
              <a:ea typeface="Aptos" panose="020B0004020202020204" pitchFamily="34" charset="0"/>
              <a:cs typeface="Calibri" panose="020F0502020204030204" pitchFamily="34" charset="0"/>
            </a:rPr>
            <a:t> / </a:t>
          </a:r>
          <a:r>
            <a:rPr lang="en-DE" sz="1200" u="heavy" kern="100" baseline="0">
              <a:effectLst/>
              <a:uFill>
                <a:solidFill>
                  <a:srgbClr val="00B050"/>
                </a:solidFill>
              </a:uFill>
              <a:latin typeface="Calibri" panose="020F0502020204030204" pitchFamily="34" charset="0"/>
              <a:ea typeface="Aptos" panose="020B0004020202020204" pitchFamily="34" charset="0"/>
              <a:cs typeface="Calibri" panose="020F0502020204030204" pitchFamily="34" charset="0"/>
            </a:rPr>
            <a:t>MSP (#74-77 and #87-89)</a:t>
          </a:r>
          <a:r>
            <a:rPr lang="en-DE" sz="1200" kern="100">
              <a:effectLst/>
              <a:latin typeface="Calibri" panose="020F0502020204030204" pitchFamily="34" charset="0"/>
              <a:ea typeface="Aptos" panose="020B0004020202020204" pitchFamily="34" charset="0"/>
              <a:cs typeface="Calibri" panose="020F0502020204030204" pitchFamily="34" charset="0"/>
            </a:rPr>
            <a:t> / </a:t>
          </a:r>
          <a:r>
            <a:rPr lang="en-DE" sz="1200" b="1" i="1" kern="100">
              <a:effectLst/>
              <a:latin typeface="Calibri" panose="020F0502020204030204" pitchFamily="34" charset="0"/>
              <a:ea typeface="Aptos" panose="020B0004020202020204" pitchFamily="34" charset="0"/>
              <a:cs typeface="Calibri" panose="020F0502020204030204" pitchFamily="34" charset="0"/>
            </a:rPr>
            <a:t>PyroSeq, MS-dPCR and TAPS</a:t>
          </a:r>
          <a:r>
            <a:rPr lang="en-DE" sz="1200" b="1" i="1" kern="100">
              <a:effectLst/>
              <a:latin typeface="Symbol" pitchFamily="2" charset="2"/>
              <a:ea typeface="Aptos" panose="020B0004020202020204" pitchFamily="34" charset="0"/>
              <a:cs typeface="Calibri" panose="020F0502020204030204" pitchFamily="34" charset="0"/>
            </a:rPr>
            <a:t>b</a:t>
          </a:r>
          <a:r>
            <a:rPr lang="en-DE" sz="1200" b="1" i="1" kern="100">
              <a:effectLst/>
              <a:latin typeface="Calibri" panose="020F0502020204030204" pitchFamily="34" charset="0"/>
              <a:ea typeface="Aptos" panose="020B0004020202020204" pitchFamily="34" charset="0"/>
              <a:cs typeface="Calibri" panose="020F0502020204030204" pitchFamily="34" charset="0"/>
            </a:rPr>
            <a:t> (#76</a:t>
          </a:r>
          <a:r>
            <a:rPr lang="en-DE" sz="1200" b="1" i="1" kern="100" baseline="0">
              <a:effectLst/>
              <a:latin typeface="Calibri" panose="020F0502020204030204" pitchFamily="34" charset="0"/>
              <a:ea typeface="Aptos" panose="020B0004020202020204" pitchFamily="34" charset="0"/>
              <a:cs typeface="Calibri" panose="020F0502020204030204" pitchFamily="34" charset="0"/>
            </a:rPr>
            <a:t>-79)</a:t>
          </a:r>
          <a:endParaRPr lang="en-DE" sz="1200" kern="100">
            <a:effectLst/>
            <a:latin typeface="Calibri" panose="020F0502020204030204" pitchFamily="34" charset="0"/>
            <a:ea typeface="Aptos" panose="020B0004020202020204" pitchFamily="34" charset="0"/>
            <a:cs typeface="Calibri" panose="020F0502020204030204" pitchFamily="34" charset="0"/>
          </a:endParaRPr>
        </a:p>
        <a:p>
          <a:pPr>
            <a:buNone/>
          </a:pPr>
          <a:r>
            <a:rPr lang="en-DE" sz="1200" kern="100">
              <a:effectLst/>
              <a:latin typeface="Arial" panose="020B06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 </a:t>
          </a:r>
          <a:endParaRPr lang="en-DE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GCTC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GGGCTCAG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GTAGC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GCCC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GAGCAGGAC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GGGATTCTCACTAAG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GGG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GC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GTCCTA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GACCCC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GCTTTCAGGACCACT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GGGCA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GTGGCAGGT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GCTTGCA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GCC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GGACTATCCCTGTGACAGGAAAAGGTA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GGGCCATTTGGCAAACTAAGGCACAGAGCCTCAGG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GGAAGCTGGGAAGG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GC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GCC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GGCTTGTAC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GGC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GAAGGGCCATC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GGGTCAGG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GCACAGGGCAG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GG</a:t>
          </a:r>
          <a:r>
            <a:rPr lang="en-DE" sz="1200" kern="100">
              <a:solidFill>
                <a:srgbClr val="EE0000"/>
              </a:solidFill>
              <a:effectLst/>
              <a:highlight>
                <a:srgbClr val="FFFF00"/>
              </a:highlight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highlight>
                <a:srgbClr val="FFFF00"/>
              </a:highlight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CTGC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GGAGGACCAGGGC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GG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GTGC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GG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GTCCAG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GAGGATG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GCAGACTGCCTCAGGCC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GG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GC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GC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GCACAGGGCATG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GC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GACC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GGT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GGG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GGGAACACCC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GCCCCTCC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GGGCTC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GCCCCAGCTC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GCCCC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GCCC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GGCCC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GCCCC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GCTCTCTTGCTTTTCTCAGGTCCT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GGCTC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GCCC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GCTCTAGACCC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GCCCCA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GC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GCCATCCC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GTGCCCCT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GGCCC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GCCCC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GCCC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GGATATGCTGGGACAGCC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</a:t>
          </a:r>
          <a:r>
            <a:rPr lang="en-DE" sz="1200" kern="100">
              <a:solidFill>
                <a:srgbClr val="EE0000"/>
              </a:solidFill>
              <a:effectLst/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u="heavy" kern="100" baseline="0">
              <a:effectLst/>
              <a:uFill>
                <a:solidFill>
                  <a:srgbClr val="00B050"/>
                </a:solidFill>
              </a:uFill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GCCCC</a:t>
          </a:r>
          <a:r>
            <a:rPr lang="en-DE" sz="1200" u="heavy" kern="100" baseline="0">
              <a:effectLst/>
              <a:highlight>
                <a:srgbClr val="C0C0C0"/>
              </a:highlight>
              <a:uFill>
                <a:solidFill>
                  <a:srgbClr val="00B050"/>
                </a:solidFill>
              </a:uFill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TAGAA</a:t>
          </a:r>
          <a:r>
            <a:rPr lang="en-DE" sz="1200" u="heavy" kern="100" baseline="0">
              <a:solidFill>
                <a:srgbClr val="EE0000"/>
              </a:solidFill>
              <a:effectLst/>
              <a:highlight>
                <a:srgbClr val="C0C0C0"/>
              </a:highlight>
              <a:uFill>
                <a:solidFill>
                  <a:srgbClr val="00B050"/>
                </a:solidFill>
              </a:uFill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u="heavy" kern="100" baseline="0">
              <a:effectLst/>
              <a:highlight>
                <a:srgbClr val="C0C0C0"/>
              </a:highlight>
              <a:uFill>
                <a:solidFill>
                  <a:srgbClr val="00B050"/>
                </a:solidFill>
              </a:uFill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GCTTTG</a:t>
          </a:r>
          <a:r>
            <a:rPr lang="en-DE" sz="1200" u="heavy" kern="100" baseline="0">
              <a:solidFill>
                <a:srgbClr val="EE0000"/>
              </a:solidFill>
              <a:effectLst/>
              <a:highlight>
                <a:srgbClr val="00FFFF"/>
              </a:highlight>
              <a:uFill>
                <a:solidFill>
                  <a:srgbClr val="00B050"/>
                </a:solidFill>
              </a:uFill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u="heavy" kern="100" baseline="0">
              <a:effectLst/>
              <a:highlight>
                <a:srgbClr val="00FFFF"/>
              </a:highlight>
              <a:uFill>
                <a:solidFill>
                  <a:srgbClr val="00B050"/>
                </a:solidFill>
              </a:uFill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GTCC</a:t>
          </a:r>
          <a:r>
            <a:rPr lang="en-DE" sz="1200" b="1" i="1" u="heavy" kern="100" baseline="0">
              <a:solidFill>
                <a:srgbClr val="EE0000"/>
              </a:solidFill>
              <a:effectLst/>
              <a:highlight>
                <a:srgbClr val="00FFFF"/>
              </a:highlight>
              <a:uFill>
                <a:solidFill>
                  <a:srgbClr val="00B050"/>
                </a:solidFill>
              </a:uFill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b="1" i="1" u="heavy" kern="100" baseline="0">
              <a:effectLst/>
              <a:highlight>
                <a:srgbClr val="00FFFF"/>
              </a:highlight>
              <a:uFill>
                <a:solidFill>
                  <a:srgbClr val="00B050"/>
                </a:solidFill>
              </a:uFill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GA</a:t>
          </a:r>
          <a:r>
            <a:rPr lang="en-DE" sz="1200" b="1" i="1" u="heavy" kern="100" baseline="0">
              <a:solidFill>
                <a:srgbClr val="EE0000"/>
              </a:solidFill>
              <a:effectLst/>
              <a:highlight>
                <a:srgbClr val="00FFFF"/>
              </a:highlight>
              <a:uFill>
                <a:solidFill>
                  <a:srgbClr val="00B050"/>
                </a:solidFill>
              </a:uFill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b="1" i="1" kern="100">
              <a:effectLst/>
              <a:highlight>
                <a:srgbClr val="00FFFF"/>
              </a:highlight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GCC</a:t>
          </a:r>
          <a:r>
            <a:rPr lang="en-DE" sz="1200" b="1" i="1" kern="100">
              <a:solidFill>
                <a:srgbClr val="EE0000"/>
              </a:solidFill>
              <a:effectLst/>
              <a:highlight>
                <a:srgbClr val="00FFFF"/>
              </a:highlight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b="1" i="1" kern="100">
              <a:effectLst/>
              <a:highlight>
                <a:srgbClr val="00FFFF"/>
              </a:highlight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</a:t>
          </a:r>
          <a:r>
            <a:rPr lang="en-DE" sz="1200" b="1" i="1" kern="100">
              <a:effectLst/>
              <a:highlight>
                <a:srgbClr val="C0C0C0"/>
              </a:highlight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CAGGTCCT</a:t>
          </a:r>
          <a:r>
            <a:rPr lang="en-DE" sz="1200" b="1" i="1" kern="100">
              <a:solidFill>
                <a:srgbClr val="EE0000"/>
              </a:solidFill>
              <a:effectLst/>
              <a:highlight>
                <a:srgbClr val="C0C0C0"/>
              </a:highlight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b="1" i="1" kern="100">
              <a:effectLst/>
              <a:highlight>
                <a:srgbClr val="C0C0C0"/>
              </a:highlight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</a:t>
          </a:r>
          <a:r>
            <a:rPr lang="en-DE" sz="1200" b="0" i="0" kern="100">
              <a:solidFill>
                <a:srgbClr val="EE0000"/>
              </a:solidFill>
              <a:effectLst/>
              <a:highlight>
                <a:srgbClr val="C0C0C0"/>
              </a:highlight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highlight>
                <a:srgbClr val="C0C0C0"/>
              </a:highlight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GGTG</a:t>
          </a:r>
          <a:r>
            <a:rPr lang="en-DE" sz="1200" kern="100">
              <a:solidFill>
                <a:srgbClr val="EE0000"/>
              </a:solidFill>
              <a:effectLst/>
              <a:highlight>
                <a:srgbClr val="C0C0C0"/>
              </a:highlight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highlight>
                <a:srgbClr val="C0C0C0"/>
              </a:highlight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GCAC</a:t>
          </a:r>
          <a:r>
            <a:rPr lang="en-DE" sz="1200" kern="100">
              <a:solidFill>
                <a:srgbClr val="EE0000"/>
              </a:solidFill>
              <a:effectLst/>
              <a:highlight>
                <a:srgbClr val="C0C0C0"/>
              </a:highlight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highlight>
                <a:srgbClr val="C0C0C0"/>
              </a:highlight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GTTTG</a:t>
          </a:r>
          <a:r>
            <a:rPr lang="en-DE" sz="1200" kern="100">
              <a:solidFill>
                <a:srgbClr val="EE0000"/>
              </a:solidFill>
              <a:effectLst/>
              <a:highlight>
                <a:srgbClr val="C0C0C0"/>
              </a:highlight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highlight>
                <a:srgbClr val="C0C0C0"/>
              </a:highlight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GACTTGGTGAGTGTCTGGGT</a:t>
          </a:r>
          <a:r>
            <a:rPr lang="en-DE" sz="1200" kern="100">
              <a:solidFill>
                <a:srgbClr val="EE0000"/>
              </a:solidFill>
              <a:effectLst/>
              <a:highlight>
                <a:srgbClr val="FFFF00"/>
              </a:highlight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highlight>
                <a:srgbClr val="FFFF00"/>
              </a:highlight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</a:t>
          </a:r>
          <a:r>
            <a:rPr lang="en-DE" sz="1200" kern="100">
              <a:effectLst/>
              <a:highlight>
                <a:srgbClr val="C0C0C0"/>
              </a:highlight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CCT</a:t>
          </a:r>
          <a:r>
            <a:rPr lang="en-DE" sz="1200" kern="100">
              <a:solidFill>
                <a:srgbClr val="EE0000"/>
              </a:solidFill>
              <a:effectLst/>
              <a:highlight>
                <a:srgbClr val="C0C0C0"/>
              </a:highlight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highlight>
                <a:srgbClr val="C0C0C0"/>
              </a:highlight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GCTCC</a:t>
          </a:r>
          <a:r>
            <a:rPr lang="en-DE" sz="1200" kern="100">
              <a:solidFill>
                <a:srgbClr val="EE0000"/>
              </a:solidFill>
              <a:effectLst/>
              <a:highlight>
                <a:srgbClr val="C0C0C0"/>
              </a:highlight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highlight>
                <a:srgbClr val="C0C0C0"/>
              </a:highlight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GGAAGAGTG</a:t>
          </a:r>
          <a:r>
            <a:rPr lang="en-DE" sz="1200" u="heavy" kern="100" baseline="0">
              <a:solidFill>
                <a:srgbClr val="EE0000"/>
              </a:solidFill>
              <a:effectLst/>
              <a:highlight>
                <a:srgbClr val="C0C0C0"/>
              </a:highlight>
              <a:uFill>
                <a:solidFill>
                  <a:srgbClr val="00B050"/>
                </a:solidFill>
              </a:uFill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u="heavy" kern="100" baseline="0">
              <a:effectLst/>
              <a:highlight>
                <a:srgbClr val="C0C0C0"/>
              </a:highlight>
              <a:uFill>
                <a:solidFill>
                  <a:srgbClr val="00B050"/>
                </a:solidFill>
              </a:uFill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GGAGCTCTCCCT</a:t>
          </a:r>
          <a:r>
            <a:rPr lang="en-DE" sz="1200" u="heavy" kern="100" baseline="0">
              <a:solidFill>
                <a:srgbClr val="EE0000"/>
              </a:solidFill>
              <a:effectLst/>
              <a:highlight>
                <a:srgbClr val="C0C0C0"/>
              </a:highlight>
              <a:uFill>
                <a:solidFill>
                  <a:srgbClr val="00B050"/>
                </a:solidFill>
              </a:uFill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u="heavy" kern="100" baseline="0">
              <a:effectLst/>
              <a:highlight>
                <a:srgbClr val="C0C0C0"/>
              </a:highlight>
              <a:uFill>
                <a:solidFill>
                  <a:srgbClr val="00B050"/>
                </a:solidFill>
              </a:uFill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GGGA</a:t>
          </a:r>
          <a:r>
            <a:rPr lang="en-DE" sz="1200" u="heavy" kern="100" baseline="0">
              <a:solidFill>
                <a:srgbClr val="EE0000"/>
              </a:solidFill>
              <a:effectLst/>
              <a:highlight>
                <a:srgbClr val="C0C0C0"/>
              </a:highlight>
              <a:uFill>
                <a:solidFill>
                  <a:srgbClr val="00B050"/>
                </a:solidFill>
              </a:uFill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u="heavy" kern="100" baseline="0">
              <a:effectLst/>
              <a:highlight>
                <a:srgbClr val="C0C0C0"/>
              </a:highlight>
              <a:uFill>
                <a:solidFill>
                  <a:srgbClr val="00B050"/>
                </a:solidFill>
              </a:uFill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GGTG</a:t>
          </a:r>
          <a:r>
            <a:rPr lang="en-DE" sz="1200" kern="100">
              <a:effectLst/>
              <a:highlight>
                <a:srgbClr val="C0C0C0"/>
              </a:highlight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GCAGCCT</a:t>
          </a:r>
          <a:r>
            <a:rPr lang="en-DE" sz="1200" kern="100">
              <a:solidFill>
                <a:srgbClr val="EE0000"/>
              </a:solidFill>
              <a:effectLst/>
              <a:highlight>
                <a:srgbClr val="C0C0C0"/>
              </a:highlight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highlight>
                <a:srgbClr val="C0C0C0"/>
              </a:highlight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GAGTGGTCCTGCAGG</a:t>
          </a:r>
          <a:r>
            <a:rPr lang="en-DE" sz="1200" kern="100">
              <a:solidFill>
                <a:srgbClr val="EE0000"/>
              </a:solidFill>
              <a:effectLst/>
              <a:highlight>
                <a:srgbClr val="C0C0C0"/>
              </a:highlight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highlight>
                <a:srgbClr val="C0C0C0"/>
              </a:highlight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GCCCTCACTT</a:t>
          </a:r>
          <a:r>
            <a:rPr lang="en-DE" sz="1200" kern="100">
              <a:solidFill>
                <a:srgbClr val="EE0000"/>
              </a:solidFill>
              <a:effectLst/>
              <a:highlight>
                <a:srgbClr val="C0C0C0"/>
              </a:highlight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highlight>
                <a:srgbClr val="C0C0C0"/>
              </a:highlight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GC</a:t>
          </a:r>
          <a:r>
            <a:rPr lang="en-DE" sz="1200" kern="100">
              <a:solidFill>
                <a:srgbClr val="EE0000"/>
              </a:solidFill>
              <a:effectLst/>
              <a:highlight>
                <a:srgbClr val="C0C0C0"/>
              </a:highlight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highlight>
                <a:srgbClr val="C0C0C0"/>
              </a:highlight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GT</a:t>
          </a:r>
          <a:r>
            <a:rPr lang="en-DE" sz="1200" kern="100">
              <a:solidFill>
                <a:srgbClr val="EE0000"/>
              </a:solidFill>
              <a:effectLst/>
              <a:highlight>
                <a:srgbClr val="C0C0C0"/>
              </a:highlight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highlight>
                <a:srgbClr val="C0C0C0"/>
              </a:highlight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GGGTGTGGGGC</a:t>
          </a:r>
          <a:r>
            <a:rPr lang="en-DE" sz="1200" kern="100">
              <a:solidFill>
                <a:srgbClr val="EE0000"/>
              </a:solidFill>
              <a:effectLst/>
              <a:highlight>
                <a:srgbClr val="C0C0C0"/>
              </a:highlight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highlight>
                <a:srgbClr val="C0C0C0"/>
              </a:highlight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GCCCTGACCCCCACCCATCC</a:t>
          </a:r>
          <a:r>
            <a:rPr lang="en-DE" sz="1200" kern="100">
              <a:solidFill>
                <a:srgbClr val="EE0000"/>
              </a:solidFill>
              <a:effectLst/>
              <a:highlight>
                <a:srgbClr val="C0C0C0"/>
              </a:highlight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highlight>
                <a:srgbClr val="C0C0C0"/>
              </a:highlight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GGG</a:t>
          </a:r>
          <a:r>
            <a:rPr lang="en-DE" sz="1200" kern="100">
              <a:solidFill>
                <a:srgbClr val="EE0000"/>
              </a:solidFill>
              <a:effectLst/>
              <a:highlight>
                <a:srgbClr val="C0C0C0"/>
              </a:highlight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highlight>
                <a:srgbClr val="C0C0C0"/>
              </a:highlight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GAGCTCCAGGTG</a:t>
          </a:r>
          <a:r>
            <a:rPr lang="en-DE" sz="1200" kern="100">
              <a:solidFill>
                <a:srgbClr val="EE0000"/>
              </a:solidFill>
              <a:effectLst/>
              <a:highlight>
                <a:srgbClr val="C0C0C0"/>
              </a:highlight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C</a:t>
          </a:r>
          <a:r>
            <a:rPr lang="en-DE" sz="1200" kern="100">
              <a:effectLst/>
              <a:highlight>
                <a:srgbClr val="C0C0C0"/>
              </a:highlight>
              <a:latin typeface="Consolas" panose="020B0609020204030204" pitchFamily="49" charset="0"/>
              <a:ea typeface="Aptos" panose="020B0004020202020204" pitchFamily="34" charset="0"/>
              <a:cs typeface="Times New Roman" panose="02020603050405020304" pitchFamily="18" charset="0"/>
            </a:rPr>
            <a:t>G</a:t>
          </a:r>
          <a:endParaRPr lang="en-DE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2F03B-0C2E-D543-ADD2-DCD9CF1FC10A}">
  <dimension ref="A1:AF103"/>
  <sheetViews>
    <sheetView tabSelected="1" zoomScale="82" zoomScaleNormal="82" workbookViewId="0">
      <selection activeCell="L41" sqref="L41"/>
    </sheetView>
  </sheetViews>
  <sheetFormatPr baseColWidth="10" defaultRowHeight="16" x14ac:dyDescent="0.2"/>
  <cols>
    <col min="1" max="3" width="16.83203125" style="4" customWidth="1"/>
    <col min="4" max="4" width="17" style="3" customWidth="1"/>
    <col min="5" max="9" width="16.83203125" style="3" customWidth="1"/>
    <col min="10" max="14" width="17" style="4" customWidth="1"/>
    <col min="15" max="22" width="16.83203125" style="4" customWidth="1"/>
    <col min="23" max="23" width="16.83203125" style="3" customWidth="1"/>
    <col min="24" max="27" width="16.83203125" style="4" customWidth="1"/>
    <col min="28" max="28" width="16.83203125" customWidth="1"/>
    <col min="29" max="29" width="15.83203125" style="4" customWidth="1"/>
    <col min="30" max="31" width="10.83203125" style="4"/>
    <col min="32" max="32" width="25" style="4" customWidth="1"/>
    <col min="33" max="33" width="14.6640625" style="4" customWidth="1"/>
    <col min="34" max="38" width="10.83203125" style="4"/>
    <col min="39" max="39" width="13.1640625" style="4" customWidth="1"/>
    <col min="40" max="16384" width="10.83203125" style="4"/>
  </cols>
  <sheetData>
    <row r="1" spans="1:28" ht="17" thickBot="1" x14ac:dyDescent="0.25">
      <c r="F1" s="46"/>
      <c r="G1" s="46"/>
      <c r="H1" s="4"/>
      <c r="I1" s="4"/>
      <c r="U1" s="3"/>
      <c r="W1" s="4"/>
      <c r="Y1"/>
      <c r="AB1" s="4"/>
    </row>
    <row r="2" spans="1:28" ht="52" thickBot="1" x14ac:dyDescent="0.25">
      <c r="B2" s="14" t="s">
        <v>44</v>
      </c>
      <c r="C2" s="58" t="s">
        <v>82</v>
      </c>
      <c r="D2" s="58" t="s">
        <v>84</v>
      </c>
      <c r="E2" s="58" t="s">
        <v>85</v>
      </c>
      <c r="F2" s="59" t="s">
        <v>86</v>
      </c>
      <c r="G2" s="60" t="s">
        <v>59</v>
      </c>
      <c r="H2" s="14" t="s">
        <v>60</v>
      </c>
      <c r="I2" s="14" t="s">
        <v>61</v>
      </c>
      <c r="J2" s="61" t="s">
        <v>92</v>
      </c>
      <c r="K2" s="62" t="s">
        <v>41</v>
      </c>
      <c r="L2" s="60" t="s">
        <v>55</v>
      </c>
      <c r="M2" s="60" t="s">
        <v>56</v>
      </c>
      <c r="N2" s="60" t="s">
        <v>57</v>
      </c>
      <c r="O2" s="60" t="s">
        <v>58</v>
      </c>
      <c r="P2" s="63" t="s">
        <v>89</v>
      </c>
      <c r="Q2" s="9" t="s">
        <v>45</v>
      </c>
      <c r="R2" s="9" t="s">
        <v>49</v>
      </c>
      <c r="S2" s="9" t="s">
        <v>90</v>
      </c>
      <c r="T2" s="10" t="s">
        <v>48</v>
      </c>
      <c r="U2" s="10" t="s">
        <v>91</v>
      </c>
      <c r="V2" s="107" t="s">
        <v>104</v>
      </c>
      <c r="W2"/>
      <c r="X2"/>
      <c r="Y2"/>
      <c r="Z2"/>
      <c r="AA2"/>
      <c r="AB2" s="4"/>
    </row>
    <row r="3" spans="1:28" x14ac:dyDescent="0.2">
      <c r="A3"/>
      <c r="B3" s="64" t="s">
        <v>2</v>
      </c>
      <c r="C3" s="67">
        <v>1.3764528258378541</v>
      </c>
      <c r="D3" s="72">
        <v>1.2284740616398813</v>
      </c>
      <c r="E3" s="72">
        <v>1.4848806875222278</v>
      </c>
      <c r="F3" s="77"/>
      <c r="G3" s="78">
        <v>1.28459120908697E-2</v>
      </c>
      <c r="H3" s="84">
        <v>1.5149189248407299E-3</v>
      </c>
      <c r="I3" s="84">
        <v>0.10040580620676801</v>
      </c>
      <c r="J3" s="88" t="s">
        <v>3</v>
      </c>
      <c r="K3" s="91">
        <f>(L3+M3+N3+O3)/4</f>
        <v>1.5</v>
      </c>
      <c r="L3" s="96">
        <v>1</v>
      </c>
      <c r="M3" s="96">
        <v>1</v>
      </c>
      <c r="N3" s="96">
        <v>2</v>
      </c>
      <c r="O3" s="96">
        <v>2</v>
      </c>
      <c r="P3" s="91">
        <v>2.013615545572935</v>
      </c>
      <c r="Q3" s="64" t="s">
        <v>0</v>
      </c>
      <c r="R3" s="64" t="s">
        <v>0</v>
      </c>
      <c r="S3" s="64" t="s">
        <v>0</v>
      </c>
      <c r="T3" s="64" t="s">
        <v>0</v>
      </c>
      <c r="U3" s="103" t="s">
        <v>0</v>
      </c>
      <c r="V3" s="108" t="s">
        <v>105</v>
      </c>
      <c r="W3"/>
      <c r="X3"/>
      <c r="Y3"/>
      <c r="Z3"/>
      <c r="AA3"/>
      <c r="AB3" s="4"/>
    </row>
    <row r="4" spans="1:28" x14ac:dyDescent="0.2">
      <c r="A4"/>
      <c r="B4" s="65" t="s">
        <v>4</v>
      </c>
      <c r="C4" s="68">
        <v>3.1347697818003484</v>
      </c>
      <c r="D4" s="73">
        <v>4.709642718332411</v>
      </c>
      <c r="E4" s="73">
        <v>2.0865237922693343</v>
      </c>
      <c r="F4" s="75"/>
      <c r="G4" s="79">
        <v>5.8470274659777298E-3</v>
      </c>
      <c r="H4" s="85">
        <v>5.3480585496499004E-4</v>
      </c>
      <c r="I4" s="85">
        <v>6.0719825420492E-2</v>
      </c>
      <c r="J4" s="89" t="s">
        <v>3</v>
      </c>
      <c r="K4" s="92">
        <f>(L4+M4+N4+O4)/4</f>
        <v>1.25</v>
      </c>
      <c r="L4" s="97">
        <v>1</v>
      </c>
      <c r="M4" s="97">
        <v>1</v>
      </c>
      <c r="N4" s="97">
        <v>2</v>
      </c>
      <c r="O4" s="97">
        <v>1</v>
      </c>
      <c r="P4" s="92">
        <v>1.8197212627844157</v>
      </c>
      <c r="Q4" s="65" t="s">
        <v>0</v>
      </c>
      <c r="R4" s="65" t="s">
        <v>0</v>
      </c>
      <c r="S4" s="65" t="s">
        <v>0</v>
      </c>
      <c r="T4" s="65" t="s">
        <v>0</v>
      </c>
      <c r="U4" s="104" t="s">
        <v>0</v>
      </c>
      <c r="V4" s="109" t="s">
        <v>105</v>
      </c>
      <c r="W4"/>
      <c r="X4"/>
      <c r="Y4"/>
      <c r="Z4"/>
      <c r="AA4"/>
      <c r="AB4" s="4"/>
    </row>
    <row r="5" spans="1:28" x14ac:dyDescent="0.2">
      <c r="A5"/>
      <c r="B5" s="65" t="s">
        <v>6</v>
      </c>
      <c r="C5" s="68">
        <v>61.368527888078432</v>
      </c>
      <c r="D5" s="73">
        <v>61.368527888078432</v>
      </c>
      <c r="E5" s="75"/>
      <c r="F5" s="75"/>
      <c r="G5" s="79">
        <v>0.994743515916374</v>
      </c>
      <c r="H5" s="85">
        <v>0.92244861954629598</v>
      </c>
      <c r="I5" s="85">
        <v>0.99966797032266796</v>
      </c>
      <c r="J5" s="89" t="s">
        <v>5</v>
      </c>
      <c r="K5" s="92">
        <f t="shared" ref="K5:K10" si="0">(L5+M5+N5+O5)/4</f>
        <v>42</v>
      </c>
      <c r="L5" s="97">
        <v>39</v>
      </c>
      <c r="M5" s="97">
        <v>52</v>
      </c>
      <c r="N5" s="97">
        <v>18</v>
      </c>
      <c r="O5" s="97">
        <v>59</v>
      </c>
      <c r="P5" s="92">
        <v>46.695252645782908</v>
      </c>
      <c r="Q5" s="65" t="s">
        <v>1</v>
      </c>
      <c r="R5" s="65" t="s">
        <v>1</v>
      </c>
      <c r="S5" s="65" t="s">
        <v>1</v>
      </c>
      <c r="T5" s="65" t="s">
        <v>1</v>
      </c>
      <c r="U5" s="104" t="s">
        <v>1</v>
      </c>
      <c r="V5" s="109" t="s">
        <v>105</v>
      </c>
      <c r="W5"/>
      <c r="X5"/>
      <c r="Y5"/>
      <c r="Z5"/>
      <c r="AA5"/>
      <c r="AB5" s="4"/>
    </row>
    <row r="6" spans="1:28" x14ac:dyDescent="0.2">
      <c r="A6"/>
      <c r="B6" s="65" t="s">
        <v>8</v>
      </c>
      <c r="C6" s="68">
        <v>3.4026660933550703</v>
      </c>
      <c r="D6" s="73">
        <v>4.5641411054322338</v>
      </c>
      <c r="E6" s="73">
        <v>2.5367613041340835</v>
      </c>
      <c r="F6" s="75"/>
      <c r="G6" s="79">
        <v>3.8840700371724898E-3</v>
      </c>
      <c r="H6" s="85">
        <v>2.3279575107635299E-4</v>
      </c>
      <c r="I6" s="85">
        <v>6.1292648777074799E-2</v>
      </c>
      <c r="J6" s="89" t="s">
        <v>7</v>
      </c>
      <c r="K6" s="92">
        <f t="shared" si="0"/>
        <v>1.25</v>
      </c>
      <c r="L6" s="97">
        <v>1</v>
      </c>
      <c r="M6" s="97">
        <v>1</v>
      </c>
      <c r="N6" s="97">
        <v>1</v>
      </c>
      <c r="O6" s="97">
        <v>2</v>
      </c>
      <c r="P6" s="92">
        <v>7.1522485527881807</v>
      </c>
      <c r="Q6" s="65" t="s">
        <v>0</v>
      </c>
      <c r="R6" s="65" t="s">
        <v>0</v>
      </c>
      <c r="S6" s="65" t="s">
        <v>0</v>
      </c>
      <c r="T6" s="65" t="s">
        <v>0</v>
      </c>
      <c r="U6" s="104" t="s">
        <v>0</v>
      </c>
      <c r="V6" s="109" t="s">
        <v>105</v>
      </c>
      <c r="W6"/>
      <c r="X6"/>
      <c r="Y6"/>
      <c r="Z6"/>
      <c r="AA6"/>
      <c r="AB6" s="4"/>
    </row>
    <row r="7" spans="1:28" x14ac:dyDescent="0.2">
      <c r="A7"/>
      <c r="B7" s="65" t="s">
        <v>9</v>
      </c>
      <c r="C7" s="68">
        <v>17.923478586035866</v>
      </c>
      <c r="D7" s="73">
        <v>17.923478586035866</v>
      </c>
      <c r="E7" s="75"/>
      <c r="F7" s="75"/>
      <c r="G7" s="79">
        <v>0.98477978138907796</v>
      </c>
      <c r="H7" s="85">
        <v>0.86223800070301104</v>
      </c>
      <c r="I7" s="85">
        <v>0.99850716282764596</v>
      </c>
      <c r="J7" s="89" t="s">
        <v>5</v>
      </c>
      <c r="K7" s="92">
        <f t="shared" si="0"/>
        <v>21.25</v>
      </c>
      <c r="L7" s="97">
        <v>23</v>
      </c>
      <c r="M7" s="97">
        <v>26</v>
      </c>
      <c r="N7" s="97">
        <v>8</v>
      </c>
      <c r="O7" s="97">
        <v>28</v>
      </c>
      <c r="P7" s="92">
        <v>31.374103792903782</v>
      </c>
      <c r="Q7" s="65" t="s">
        <v>1</v>
      </c>
      <c r="R7" s="65" t="s">
        <v>1</v>
      </c>
      <c r="S7" s="65" t="s">
        <v>1</v>
      </c>
      <c r="T7" s="65" t="s">
        <v>1</v>
      </c>
      <c r="U7" s="104" t="s">
        <v>1</v>
      </c>
      <c r="V7" s="109" t="s">
        <v>105</v>
      </c>
      <c r="W7"/>
      <c r="X7"/>
      <c r="Y7"/>
      <c r="Z7"/>
      <c r="AA7"/>
      <c r="AB7" s="4"/>
    </row>
    <row r="8" spans="1:28" x14ac:dyDescent="0.2">
      <c r="A8"/>
      <c r="B8" s="65" t="s">
        <v>10</v>
      </c>
      <c r="C8" s="68">
        <v>5.1491025399280881</v>
      </c>
      <c r="D8" s="73">
        <v>8.4326700828782464</v>
      </c>
      <c r="E8" s="73">
        <v>4.2849574001904962</v>
      </c>
      <c r="F8" s="73">
        <v>3.7781831205240626</v>
      </c>
      <c r="G8" s="79">
        <v>0.89778987323114301</v>
      </c>
      <c r="H8" s="85">
        <v>0.45338121141284998</v>
      </c>
      <c r="I8" s="85">
        <v>0.98936411661134105</v>
      </c>
      <c r="J8" s="89" t="s">
        <v>5</v>
      </c>
      <c r="K8" s="92">
        <f t="shared" si="0"/>
        <v>11.75</v>
      </c>
      <c r="L8" s="97">
        <v>4</v>
      </c>
      <c r="M8" s="97">
        <v>32</v>
      </c>
      <c r="N8" s="97">
        <v>3</v>
      </c>
      <c r="O8" s="97">
        <v>8</v>
      </c>
      <c r="P8" s="92">
        <v>15.265112501577507</v>
      </c>
      <c r="Q8" s="65" t="s">
        <v>1</v>
      </c>
      <c r="R8" s="65" t="s">
        <v>1</v>
      </c>
      <c r="S8" s="65" t="s">
        <v>1</v>
      </c>
      <c r="T8" s="65" t="s">
        <v>1</v>
      </c>
      <c r="U8" s="104" t="s">
        <v>1</v>
      </c>
      <c r="V8" s="109" t="s">
        <v>105</v>
      </c>
      <c r="W8" s="4"/>
      <c r="AB8" s="4"/>
    </row>
    <row r="9" spans="1:28" x14ac:dyDescent="0.2">
      <c r="A9"/>
      <c r="B9" s="65" t="s">
        <v>11</v>
      </c>
      <c r="C9" s="68">
        <v>19.460041391933739</v>
      </c>
      <c r="D9" s="73">
        <v>23.771366596382812</v>
      </c>
      <c r="E9" s="73">
        <v>16.835338422095877</v>
      </c>
      <c r="F9" s="73">
        <v>18.414302720761047</v>
      </c>
      <c r="G9" s="79">
        <v>0.98722145449921805</v>
      </c>
      <c r="H9" s="85">
        <v>0.87104194033106397</v>
      </c>
      <c r="I9" s="85">
        <v>0.99886959765731897</v>
      </c>
      <c r="J9" s="89" t="s">
        <v>5</v>
      </c>
      <c r="K9" s="93">
        <f>(3+7+7+12)/8</f>
        <v>3.625</v>
      </c>
      <c r="L9" s="98" t="s">
        <v>62</v>
      </c>
      <c r="M9" s="98" t="s">
        <v>63</v>
      </c>
      <c r="N9" s="98" t="s">
        <v>63</v>
      </c>
      <c r="O9" s="98" t="s">
        <v>64</v>
      </c>
      <c r="P9" s="92">
        <v>10.214807739668126</v>
      </c>
      <c r="Q9" s="65" t="s">
        <v>1</v>
      </c>
      <c r="R9" s="65" t="s">
        <v>1</v>
      </c>
      <c r="S9" s="65" t="s">
        <v>1</v>
      </c>
      <c r="T9" s="101" t="s">
        <v>0</v>
      </c>
      <c r="U9" s="104" t="s">
        <v>1</v>
      </c>
      <c r="V9" s="109" t="s">
        <v>105</v>
      </c>
      <c r="W9"/>
      <c r="X9"/>
      <c r="AB9" s="4"/>
    </row>
    <row r="10" spans="1:28" x14ac:dyDescent="0.2">
      <c r="A10"/>
      <c r="B10" s="65" t="s">
        <v>12</v>
      </c>
      <c r="C10" s="68">
        <v>19.809034853535991</v>
      </c>
      <c r="D10" s="73">
        <v>30.046546405997777</v>
      </c>
      <c r="E10" s="73">
        <v>16.582835509146236</v>
      </c>
      <c r="F10" s="73">
        <v>15.600430921016878</v>
      </c>
      <c r="G10" s="79">
        <v>0.999246133673241</v>
      </c>
      <c r="H10" s="85">
        <v>0.97599872954864697</v>
      </c>
      <c r="I10" s="85">
        <v>0.99997685545183401</v>
      </c>
      <c r="J10" s="89" t="s">
        <v>5</v>
      </c>
      <c r="K10" s="92">
        <f t="shared" si="0"/>
        <v>47.5</v>
      </c>
      <c r="L10" s="97">
        <v>45</v>
      </c>
      <c r="M10" s="97">
        <v>47</v>
      </c>
      <c r="N10" s="97">
        <v>23</v>
      </c>
      <c r="O10" s="97">
        <v>75</v>
      </c>
      <c r="P10" s="92">
        <v>41.204106695165329</v>
      </c>
      <c r="Q10" s="65" t="s">
        <v>1</v>
      </c>
      <c r="R10" s="65" t="s">
        <v>1</v>
      </c>
      <c r="S10" s="65" t="s">
        <v>1</v>
      </c>
      <c r="T10" s="65" t="s">
        <v>1</v>
      </c>
      <c r="U10" s="104" t="s">
        <v>1</v>
      </c>
      <c r="V10" s="109" t="s">
        <v>105</v>
      </c>
      <c r="W10"/>
      <c r="X10"/>
      <c r="AB10" s="4"/>
    </row>
    <row r="11" spans="1:28" x14ac:dyDescent="0.2">
      <c r="A11"/>
      <c r="B11" s="65" t="s">
        <v>13</v>
      </c>
      <c r="C11" s="68">
        <v>4.2339688511666242</v>
      </c>
      <c r="D11" s="73">
        <v>8.2188313276966252</v>
      </c>
      <c r="E11" s="73">
        <v>2.9008916996312952</v>
      </c>
      <c r="F11" s="73">
        <v>3.183474627625591</v>
      </c>
      <c r="G11" s="80">
        <v>4.6316287360249403E-3</v>
      </c>
      <c r="H11" s="85">
        <v>2.5443669105811202E-4</v>
      </c>
      <c r="I11" s="85">
        <v>7.84059822645439E-2</v>
      </c>
      <c r="J11" s="89" t="s">
        <v>3</v>
      </c>
      <c r="K11" s="92">
        <f>(L11+M11+N11+O11)/4</f>
        <v>1.25</v>
      </c>
      <c r="L11" s="97">
        <v>1</v>
      </c>
      <c r="M11" s="97">
        <v>1</v>
      </c>
      <c r="N11" s="97">
        <v>1</v>
      </c>
      <c r="O11" s="97">
        <v>2</v>
      </c>
      <c r="P11" s="92">
        <v>0.23265762138658505</v>
      </c>
      <c r="Q11" s="65" t="s">
        <v>0</v>
      </c>
      <c r="R11" s="65" t="s">
        <v>0</v>
      </c>
      <c r="S11" s="65" t="s">
        <v>0</v>
      </c>
      <c r="T11" s="65" t="s">
        <v>0</v>
      </c>
      <c r="U11" s="104" t="s">
        <v>0</v>
      </c>
      <c r="V11" s="109" t="s">
        <v>105</v>
      </c>
      <c r="W11"/>
      <c r="X11"/>
      <c r="AB11" s="4"/>
    </row>
    <row r="12" spans="1:28" x14ac:dyDescent="0.2">
      <c r="A12"/>
      <c r="B12" s="65" t="s">
        <v>14</v>
      </c>
      <c r="C12" s="68">
        <v>52.394486233198137</v>
      </c>
      <c r="D12" s="73">
        <v>52.394486233198137</v>
      </c>
      <c r="E12" s="75"/>
      <c r="F12" s="75"/>
      <c r="G12" s="80">
        <v>0.97081632091092995</v>
      </c>
      <c r="H12" s="85">
        <v>0.71917137010768095</v>
      </c>
      <c r="I12" s="85">
        <v>0.99769116403323699</v>
      </c>
      <c r="J12" s="89" t="s">
        <v>5</v>
      </c>
      <c r="K12" s="92">
        <f>(L12+M12+N12+O12)/4</f>
        <v>61</v>
      </c>
      <c r="L12" s="97">
        <v>66</v>
      </c>
      <c r="M12" s="97">
        <v>73</v>
      </c>
      <c r="N12" s="97">
        <v>27</v>
      </c>
      <c r="O12" s="97">
        <v>78</v>
      </c>
      <c r="P12" s="92">
        <v>43.258094075945266</v>
      </c>
      <c r="Q12" s="65" t="s">
        <v>1</v>
      </c>
      <c r="R12" s="65" t="s">
        <v>1</v>
      </c>
      <c r="S12" s="65" t="s">
        <v>1</v>
      </c>
      <c r="T12" s="65" t="s">
        <v>1</v>
      </c>
      <c r="U12" s="104" t="s">
        <v>1</v>
      </c>
      <c r="V12" s="109" t="s">
        <v>105</v>
      </c>
      <c r="W12" s="4"/>
      <c r="AB12" s="4"/>
    </row>
    <row r="13" spans="1:28" x14ac:dyDescent="0.2">
      <c r="A13"/>
      <c r="B13" s="65" t="s">
        <v>15</v>
      </c>
      <c r="C13" s="69">
        <v>5.6712621634136786</v>
      </c>
      <c r="D13" s="73">
        <v>6.3167582547681818</v>
      </c>
      <c r="E13" s="73">
        <v>5.0917279447712449</v>
      </c>
      <c r="F13" s="75"/>
      <c r="G13" s="80">
        <v>2.0540673204292202E-3</v>
      </c>
      <c r="H13" s="85">
        <v>1.01254254474935E-4</v>
      </c>
      <c r="I13" s="85">
        <v>4.0156734281615397E-2</v>
      </c>
      <c r="J13" s="89" t="s">
        <v>3</v>
      </c>
      <c r="K13" s="92">
        <f>(2+2+3+3)/8</f>
        <v>1.25</v>
      </c>
      <c r="L13" s="98" t="s">
        <v>65</v>
      </c>
      <c r="M13" s="98" t="s">
        <v>65</v>
      </c>
      <c r="N13" s="98" t="s">
        <v>62</v>
      </c>
      <c r="O13" s="98" t="s">
        <v>62</v>
      </c>
      <c r="P13" s="92">
        <v>0.20533860004366311</v>
      </c>
      <c r="Q13" s="101" t="s">
        <v>1</v>
      </c>
      <c r="R13" s="65" t="s">
        <v>0</v>
      </c>
      <c r="S13" s="65" t="s">
        <v>0</v>
      </c>
      <c r="T13" s="65" t="s">
        <v>0</v>
      </c>
      <c r="U13" s="104" t="s">
        <v>0</v>
      </c>
      <c r="V13" s="109" t="s">
        <v>105</v>
      </c>
      <c r="W13" s="4"/>
      <c r="AB13" s="4"/>
    </row>
    <row r="14" spans="1:28" x14ac:dyDescent="0.2">
      <c r="A14"/>
      <c r="B14" s="65" t="s">
        <v>16</v>
      </c>
      <c r="C14" s="68">
        <v>3.8684957192369258</v>
      </c>
      <c r="D14" s="73">
        <v>5.5941336308370193</v>
      </c>
      <c r="E14" s="73">
        <v>3.1447307370276549</v>
      </c>
      <c r="F14" s="73">
        <v>3.2908649478097387</v>
      </c>
      <c r="G14" s="80">
        <v>1.8066284197596601E-2</v>
      </c>
      <c r="H14" s="85">
        <v>2.6401702292532599E-3</v>
      </c>
      <c r="I14" s="85">
        <v>0.113378691002292</v>
      </c>
      <c r="J14" s="89" t="s">
        <v>3</v>
      </c>
      <c r="K14" s="92">
        <f t="shared" ref="K14:K19" si="1">(L14+M14+N14+O14)/4</f>
        <v>1.25</v>
      </c>
      <c r="L14" s="97">
        <v>1</v>
      </c>
      <c r="M14" s="97">
        <v>1</v>
      </c>
      <c r="N14" s="97">
        <v>1</v>
      </c>
      <c r="O14" s="97">
        <v>2</v>
      </c>
      <c r="P14" s="92">
        <v>0.19955831111517278</v>
      </c>
      <c r="Q14" s="65" t="s">
        <v>0</v>
      </c>
      <c r="R14" s="65" t="s">
        <v>0</v>
      </c>
      <c r="S14" s="65" t="s">
        <v>0</v>
      </c>
      <c r="T14" s="65" t="s">
        <v>0</v>
      </c>
      <c r="U14" s="104" t="s">
        <v>0</v>
      </c>
      <c r="V14" s="109" t="s">
        <v>105</v>
      </c>
      <c r="W14" s="4"/>
      <c r="AB14" s="4"/>
    </row>
    <row r="15" spans="1:28" x14ac:dyDescent="0.2">
      <c r="A15"/>
      <c r="B15" s="65" t="s">
        <v>18</v>
      </c>
      <c r="C15" s="68">
        <v>2.5385724498832745</v>
      </c>
      <c r="D15" s="73">
        <v>2.5385724498832745</v>
      </c>
      <c r="E15" s="75"/>
      <c r="F15" s="75"/>
      <c r="G15" s="80">
        <v>1.9329535299149599E-2</v>
      </c>
      <c r="H15" s="85">
        <v>2.8176885571863401E-3</v>
      </c>
      <c r="I15" s="85">
        <v>0.120873129775631</v>
      </c>
      <c r="J15" s="89" t="s">
        <v>17</v>
      </c>
      <c r="K15" s="92">
        <f t="shared" si="1"/>
        <v>2.25</v>
      </c>
      <c r="L15" s="97">
        <v>1</v>
      </c>
      <c r="M15" s="97">
        <v>2</v>
      </c>
      <c r="N15" s="97">
        <v>3</v>
      </c>
      <c r="O15" s="97">
        <v>3</v>
      </c>
      <c r="P15" s="92">
        <v>0.4096048973481608</v>
      </c>
      <c r="Q15" s="65" t="s">
        <v>0</v>
      </c>
      <c r="R15" s="65" t="s">
        <v>0</v>
      </c>
      <c r="S15" s="65" t="s">
        <v>0</v>
      </c>
      <c r="T15" s="65" t="s">
        <v>0</v>
      </c>
      <c r="U15" s="104" t="s">
        <v>0</v>
      </c>
      <c r="V15" s="109" t="s">
        <v>105</v>
      </c>
      <c r="W15" s="4"/>
      <c r="AB15" s="4"/>
    </row>
    <row r="16" spans="1:28" x14ac:dyDescent="0.2">
      <c r="A16"/>
      <c r="B16" s="65" t="s">
        <v>19</v>
      </c>
      <c r="C16" s="68">
        <v>51.700176322353038</v>
      </c>
      <c r="D16" s="73">
        <v>51.700176322353038</v>
      </c>
      <c r="E16" s="75"/>
      <c r="F16" s="75"/>
      <c r="G16" s="80">
        <v>0.99502789765494304</v>
      </c>
      <c r="H16" s="85">
        <v>0.91783378019668704</v>
      </c>
      <c r="I16" s="85">
        <v>0.99972115733912204</v>
      </c>
      <c r="J16" s="89" t="s">
        <v>5</v>
      </c>
      <c r="K16" s="92">
        <f t="shared" si="1"/>
        <v>57.25</v>
      </c>
      <c r="L16" s="97">
        <v>65</v>
      </c>
      <c r="M16" s="97">
        <v>69</v>
      </c>
      <c r="N16" s="97">
        <v>18</v>
      </c>
      <c r="O16" s="97">
        <v>77</v>
      </c>
      <c r="P16" s="92">
        <v>46.065864676079137</v>
      </c>
      <c r="Q16" s="65" t="s">
        <v>1</v>
      </c>
      <c r="R16" s="65" t="s">
        <v>1</v>
      </c>
      <c r="S16" s="65" t="s">
        <v>1</v>
      </c>
      <c r="T16" s="65" t="s">
        <v>1</v>
      </c>
      <c r="U16" s="104" t="s">
        <v>1</v>
      </c>
      <c r="V16" s="109" t="s">
        <v>105</v>
      </c>
      <c r="W16" s="4"/>
      <c r="AB16" s="4"/>
    </row>
    <row r="17" spans="1:28" x14ac:dyDescent="0.2">
      <c r="A17"/>
      <c r="B17" s="65" t="s">
        <v>20</v>
      </c>
      <c r="C17" s="68">
        <v>33.821121657427199</v>
      </c>
      <c r="D17" s="73">
        <v>33.821121657427199</v>
      </c>
      <c r="E17" s="75"/>
      <c r="F17" s="75"/>
      <c r="G17" s="80">
        <v>0.97436134609193903</v>
      </c>
      <c r="H17" s="85">
        <v>0.82077737432186104</v>
      </c>
      <c r="I17" s="85">
        <v>0.99683912035213795</v>
      </c>
      <c r="J17" s="89" t="s">
        <v>5</v>
      </c>
      <c r="K17" s="92">
        <f t="shared" si="1"/>
        <v>26.75</v>
      </c>
      <c r="L17" s="97">
        <v>17</v>
      </c>
      <c r="M17" s="97">
        <v>22</v>
      </c>
      <c r="N17" s="97">
        <v>32</v>
      </c>
      <c r="O17" s="97">
        <v>36</v>
      </c>
      <c r="P17" s="92">
        <v>27.304241629363514</v>
      </c>
      <c r="Q17" s="65" t="s">
        <v>1</v>
      </c>
      <c r="R17" s="65" t="s">
        <v>1</v>
      </c>
      <c r="S17" s="65" t="s">
        <v>1</v>
      </c>
      <c r="T17" s="65" t="s">
        <v>1</v>
      </c>
      <c r="U17" s="104" t="s">
        <v>1</v>
      </c>
      <c r="V17" s="109" t="s">
        <v>105</v>
      </c>
      <c r="W17" s="4"/>
      <c r="AB17" s="4"/>
    </row>
    <row r="18" spans="1:28" x14ac:dyDescent="0.2">
      <c r="A18"/>
      <c r="B18" s="65" t="s">
        <v>21</v>
      </c>
      <c r="C18" s="68">
        <v>30.197397911788649</v>
      </c>
      <c r="D18" s="73">
        <v>30.197397911788649</v>
      </c>
      <c r="E18" s="75"/>
      <c r="F18" s="75"/>
      <c r="G18" s="79">
        <v>0.99527542239921696</v>
      </c>
      <c r="H18" s="85">
        <v>0.92665554353506396</v>
      </c>
      <c r="I18" s="85">
        <v>0.99971537907822905</v>
      </c>
      <c r="J18" s="89" t="s">
        <v>5</v>
      </c>
      <c r="K18" s="92">
        <f t="shared" si="1"/>
        <v>54.5</v>
      </c>
      <c r="L18" s="97">
        <v>51</v>
      </c>
      <c r="M18" s="97">
        <v>55</v>
      </c>
      <c r="N18" s="97">
        <v>54</v>
      </c>
      <c r="O18" s="97">
        <v>58</v>
      </c>
      <c r="P18" s="92">
        <v>66.920464494735867</v>
      </c>
      <c r="Q18" s="65" t="s">
        <v>1</v>
      </c>
      <c r="R18" s="65" t="s">
        <v>1</v>
      </c>
      <c r="S18" s="65" t="s">
        <v>1</v>
      </c>
      <c r="T18" s="65" t="s">
        <v>1</v>
      </c>
      <c r="U18" s="104" t="s">
        <v>1</v>
      </c>
      <c r="V18" s="109" t="s">
        <v>105</v>
      </c>
      <c r="W18" s="4"/>
      <c r="AB18" s="4"/>
    </row>
    <row r="19" spans="1:28" x14ac:dyDescent="0.2">
      <c r="A19"/>
      <c r="B19" s="65" t="s">
        <v>22</v>
      </c>
      <c r="C19" s="68">
        <v>3.900879402190728</v>
      </c>
      <c r="D19" s="73">
        <v>3.900879402190728</v>
      </c>
      <c r="E19" s="75"/>
      <c r="F19" s="75"/>
      <c r="G19" s="80">
        <v>6.1086826091937699E-3</v>
      </c>
      <c r="H19" s="85">
        <v>5.6086637223356996E-4</v>
      </c>
      <c r="I19" s="85">
        <v>6.3069808324882001E-2</v>
      </c>
      <c r="J19" s="89" t="s">
        <v>17</v>
      </c>
      <c r="K19" s="92">
        <f t="shared" si="1"/>
        <v>4.25</v>
      </c>
      <c r="L19" s="97">
        <v>3</v>
      </c>
      <c r="M19" s="97">
        <v>4</v>
      </c>
      <c r="N19" s="97">
        <v>5</v>
      </c>
      <c r="O19" s="97">
        <v>5</v>
      </c>
      <c r="P19" s="92">
        <v>0.47207766566218534</v>
      </c>
      <c r="Q19" s="65" t="s">
        <v>0</v>
      </c>
      <c r="R19" s="65" t="s">
        <v>0</v>
      </c>
      <c r="S19" s="65" t="s">
        <v>0</v>
      </c>
      <c r="T19" s="65" t="s">
        <v>0</v>
      </c>
      <c r="U19" s="104" t="s">
        <v>0</v>
      </c>
      <c r="V19" s="109" t="s">
        <v>105</v>
      </c>
      <c r="W19" s="4"/>
      <c r="AB19" s="4"/>
    </row>
    <row r="20" spans="1:28" x14ac:dyDescent="0.2">
      <c r="A20"/>
      <c r="B20" s="65" t="s">
        <v>23</v>
      </c>
      <c r="C20" s="68">
        <v>26.493903432225171</v>
      </c>
      <c r="D20" s="73">
        <v>26.493903432225171</v>
      </c>
      <c r="E20" s="75"/>
      <c r="F20" s="75"/>
      <c r="G20" s="80">
        <v>0.99313729508910298</v>
      </c>
      <c r="H20" s="85">
        <v>0.90623227588618105</v>
      </c>
      <c r="I20" s="85">
        <v>0.99953872720238601</v>
      </c>
      <c r="J20" s="89" t="s">
        <v>5</v>
      </c>
      <c r="K20" s="92">
        <f>(L20+M20+N20+O20)/4</f>
        <v>39.25</v>
      </c>
      <c r="L20" s="97">
        <v>20</v>
      </c>
      <c r="M20" s="97">
        <v>23</v>
      </c>
      <c r="N20" s="97">
        <v>64</v>
      </c>
      <c r="O20" s="97">
        <v>50</v>
      </c>
      <c r="P20" s="92">
        <v>35.51404048828789</v>
      </c>
      <c r="Q20" s="65" t="s">
        <v>1</v>
      </c>
      <c r="R20" s="65" t="s">
        <v>1</v>
      </c>
      <c r="S20" s="65" t="s">
        <v>1</v>
      </c>
      <c r="T20" s="65" t="s">
        <v>1</v>
      </c>
      <c r="U20" s="104" t="s">
        <v>1</v>
      </c>
      <c r="V20" s="109" t="s">
        <v>105</v>
      </c>
      <c r="W20" s="4"/>
      <c r="AB20" s="4"/>
    </row>
    <row r="21" spans="1:28" x14ac:dyDescent="0.2">
      <c r="A21"/>
      <c r="B21" s="65" t="s">
        <v>24</v>
      </c>
      <c r="C21" s="68">
        <v>1.9884368911155799</v>
      </c>
      <c r="D21" s="73">
        <v>1.9170573730467722</v>
      </c>
      <c r="E21" s="73">
        <v>2.0624741468563896</v>
      </c>
      <c r="F21" s="75"/>
      <c r="G21" s="81">
        <v>0.61316332481748204</v>
      </c>
      <c r="H21" s="81">
        <v>0.35588216134130901</v>
      </c>
      <c r="I21" s="81">
        <v>0.81973299219504403</v>
      </c>
      <c r="J21" s="89" t="s">
        <v>17</v>
      </c>
      <c r="K21" s="92">
        <f>(L21+M21+N21+O21)/4</f>
        <v>2.25</v>
      </c>
      <c r="L21" s="97">
        <v>2</v>
      </c>
      <c r="M21" s="97">
        <v>2</v>
      </c>
      <c r="N21" s="97">
        <v>2</v>
      </c>
      <c r="O21" s="97">
        <v>3</v>
      </c>
      <c r="P21" s="92">
        <v>1.0755588247313146</v>
      </c>
      <c r="Q21" s="65" t="s">
        <v>0</v>
      </c>
      <c r="R21" s="101" t="s">
        <v>1</v>
      </c>
      <c r="S21" s="65" t="s">
        <v>0</v>
      </c>
      <c r="T21" s="65" t="s">
        <v>0</v>
      </c>
      <c r="U21" s="104" t="s">
        <v>0</v>
      </c>
      <c r="V21" s="109" t="s">
        <v>105</v>
      </c>
      <c r="W21" s="4"/>
      <c r="AB21" s="4"/>
    </row>
    <row r="22" spans="1:28" x14ac:dyDescent="0.2">
      <c r="A22"/>
      <c r="B22" s="65" t="s">
        <v>25</v>
      </c>
      <c r="C22" s="68">
        <v>8.4693766091491032</v>
      </c>
      <c r="D22" s="73">
        <v>8.5731314912577155</v>
      </c>
      <c r="E22" s="73">
        <v>8.3668774030524951</v>
      </c>
      <c r="F22" s="75"/>
      <c r="G22" s="80">
        <v>0.97927048890789004</v>
      </c>
      <c r="H22" s="85">
        <v>0.849246011543905</v>
      </c>
      <c r="I22" s="85">
        <v>0.99748207615684503</v>
      </c>
      <c r="J22" s="89" t="s">
        <v>5</v>
      </c>
      <c r="K22" s="92">
        <f>(L22+M22+N22+O22)/4</f>
        <v>13.5</v>
      </c>
      <c r="L22" s="97">
        <v>21</v>
      </c>
      <c r="M22" s="97">
        <v>21</v>
      </c>
      <c r="N22" s="97">
        <v>4</v>
      </c>
      <c r="O22" s="97">
        <v>8</v>
      </c>
      <c r="P22" s="92">
        <v>15.925065530241266</v>
      </c>
      <c r="Q22" s="65" t="s">
        <v>1</v>
      </c>
      <c r="R22" s="65" t="s">
        <v>1</v>
      </c>
      <c r="S22" s="65" t="s">
        <v>1</v>
      </c>
      <c r="T22" s="65" t="s">
        <v>1</v>
      </c>
      <c r="U22" s="104" t="s">
        <v>1</v>
      </c>
      <c r="V22" s="109" t="s">
        <v>105</v>
      </c>
      <c r="W22" s="4"/>
      <c r="AB22" s="4"/>
    </row>
    <row r="23" spans="1:28" x14ac:dyDescent="0.2">
      <c r="A23"/>
      <c r="B23" s="65" t="s">
        <v>26</v>
      </c>
      <c r="C23" s="68">
        <v>17.149950564040314</v>
      </c>
      <c r="D23" s="73">
        <v>17.371270264160763</v>
      </c>
      <c r="E23" s="73">
        <v>16.931450600698835</v>
      </c>
      <c r="F23" s="75"/>
      <c r="G23" s="80">
        <v>0.993096593688647</v>
      </c>
      <c r="H23" s="86">
        <v>0.91711463476343202</v>
      </c>
      <c r="I23" s="86">
        <v>0.99946561100001197</v>
      </c>
      <c r="J23" s="89" t="s">
        <v>5</v>
      </c>
      <c r="K23" s="92">
        <f t="shared" ref="K23:K27" si="2">(L23+M23+N23+O23)/4</f>
        <v>41.5</v>
      </c>
      <c r="L23" s="97">
        <v>51</v>
      </c>
      <c r="M23" s="97">
        <v>52</v>
      </c>
      <c r="N23" s="97">
        <v>32</v>
      </c>
      <c r="O23" s="97">
        <v>31</v>
      </c>
      <c r="P23" s="92">
        <v>47.664208580185189</v>
      </c>
      <c r="Q23" s="65" t="s">
        <v>1</v>
      </c>
      <c r="R23" s="65" t="s">
        <v>1</v>
      </c>
      <c r="S23" s="65" t="s">
        <v>1</v>
      </c>
      <c r="T23" s="65" t="s">
        <v>1</v>
      </c>
      <c r="U23" s="104" t="s">
        <v>1</v>
      </c>
      <c r="V23" s="109" t="s">
        <v>105</v>
      </c>
      <c r="W23" s="4"/>
      <c r="AB23" s="4"/>
    </row>
    <row r="24" spans="1:28" x14ac:dyDescent="0.2">
      <c r="A24"/>
      <c r="B24" s="65" t="s">
        <v>27</v>
      </c>
      <c r="C24" s="68">
        <v>8.4949726577441513</v>
      </c>
      <c r="D24" s="73">
        <v>8.5847541563631626</v>
      </c>
      <c r="E24" s="73">
        <v>8.4061301164147171</v>
      </c>
      <c r="F24" s="75"/>
      <c r="G24" s="80">
        <v>0.99810332842865102</v>
      </c>
      <c r="H24" s="85">
        <v>0.94443388478874102</v>
      </c>
      <c r="I24" s="85">
        <v>0.99993862830289004</v>
      </c>
      <c r="J24" s="89" t="s">
        <v>5</v>
      </c>
      <c r="K24" s="92">
        <f t="shared" si="2"/>
        <v>59.75</v>
      </c>
      <c r="L24" s="97">
        <v>62</v>
      </c>
      <c r="M24" s="97">
        <v>36</v>
      </c>
      <c r="N24" s="97">
        <v>67</v>
      </c>
      <c r="O24" s="97">
        <v>74</v>
      </c>
      <c r="P24" s="92">
        <v>52.566207188947722</v>
      </c>
      <c r="Q24" s="65" t="s">
        <v>1</v>
      </c>
      <c r="R24" s="65" t="s">
        <v>1</v>
      </c>
      <c r="S24" s="65" t="s">
        <v>1</v>
      </c>
      <c r="T24" s="65" t="s">
        <v>1</v>
      </c>
      <c r="U24" s="104" t="s">
        <v>1</v>
      </c>
      <c r="V24" s="109" t="s">
        <v>105</v>
      </c>
      <c r="W24" s="4"/>
      <c r="AB24" s="4"/>
    </row>
    <row r="25" spans="1:28" x14ac:dyDescent="0.2">
      <c r="A25"/>
      <c r="B25" s="65" t="s">
        <v>28</v>
      </c>
      <c r="C25" s="68">
        <v>8.6234873553336975</v>
      </c>
      <c r="D25" s="73">
        <v>9.0787803531385922</v>
      </c>
      <c r="E25" s="73">
        <v>8.1910269083547007</v>
      </c>
      <c r="F25" s="75"/>
      <c r="G25" s="79">
        <v>0.98092711570010205</v>
      </c>
      <c r="H25" s="85">
        <v>0.80185166397344099</v>
      </c>
      <c r="I25" s="85">
        <v>0.99847243761817805</v>
      </c>
      <c r="J25" s="89" t="s">
        <v>5</v>
      </c>
      <c r="K25" s="92">
        <f t="shared" si="2"/>
        <v>35.5</v>
      </c>
      <c r="L25" s="97">
        <v>37</v>
      </c>
      <c r="M25" s="97">
        <v>48</v>
      </c>
      <c r="N25" s="97">
        <v>10</v>
      </c>
      <c r="O25" s="97">
        <v>47</v>
      </c>
      <c r="P25" s="92">
        <v>35.459713274261837</v>
      </c>
      <c r="Q25" s="65" t="s">
        <v>1</v>
      </c>
      <c r="R25" s="65" t="s">
        <v>1</v>
      </c>
      <c r="S25" s="65" t="s">
        <v>1</v>
      </c>
      <c r="T25" s="65" t="s">
        <v>1</v>
      </c>
      <c r="U25" s="104" t="s">
        <v>1</v>
      </c>
      <c r="V25" s="109" t="s">
        <v>105</v>
      </c>
      <c r="W25" s="4"/>
      <c r="AB25" s="4"/>
    </row>
    <row r="26" spans="1:28" x14ac:dyDescent="0.2">
      <c r="A26"/>
      <c r="B26" s="65" t="s">
        <v>29</v>
      </c>
      <c r="C26" s="70">
        <v>45.06160733480742</v>
      </c>
      <c r="D26" s="73">
        <v>46.939409076905982</v>
      </c>
      <c r="E26" s="73">
        <v>43.258926678635817</v>
      </c>
      <c r="F26" s="75"/>
      <c r="G26" s="82">
        <v>0.993738460246263</v>
      </c>
      <c r="H26" s="82">
        <v>0.90868399704159297</v>
      </c>
      <c r="I26" s="82">
        <v>0.99960507690955802</v>
      </c>
      <c r="J26" s="89" t="s">
        <v>5</v>
      </c>
      <c r="K26" s="94">
        <f>(4+4+5+7)/8</f>
        <v>2.5</v>
      </c>
      <c r="L26" s="99" t="s">
        <v>72</v>
      </c>
      <c r="M26" s="99" t="s">
        <v>72</v>
      </c>
      <c r="N26" s="99" t="s">
        <v>73</v>
      </c>
      <c r="O26" s="99" t="s">
        <v>63</v>
      </c>
      <c r="P26" s="94">
        <v>2.6458137347130757</v>
      </c>
      <c r="Q26" s="102" t="s">
        <v>1</v>
      </c>
      <c r="R26" s="102" t="s">
        <v>1</v>
      </c>
      <c r="S26" s="102" t="s">
        <v>1</v>
      </c>
      <c r="T26" s="102" t="s">
        <v>0</v>
      </c>
      <c r="U26" s="105" t="s">
        <v>0</v>
      </c>
      <c r="V26" s="102" t="s">
        <v>106</v>
      </c>
      <c r="W26" s="4"/>
      <c r="AB26" s="4"/>
    </row>
    <row r="27" spans="1:28" x14ac:dyDescent="0.2">
      <c r="A27"/>
      <c r="B27" s="65" t="s">
        <v>30</v>
      </c>
      <c r="C27" s="68">
        <v>5.5548986054749454</v>
      </c>
      <c r="D27" s="73">
        <v>4.8646701071078402</v>
      </c>
      <c r="E27" s="73">
        <v>5.1220474165966881</v>
      </c>
      <c r="F27" s="73">
        <v>6.8790967788123387</v>
      </c>
      <c r="G27" s="80">
        <v>0.99975880296612896</v>
      </c>
      <c r="H27" s="85">
        <v>0.98752160710674497</v>
      </c>
      <c r="I27" s="85">
        <v>0.99999539383593805</v>
      </c>
      <c r="J27" s="89" t="s">
        <v>5</v>
      </c>
      <c r="K27" s="92">
        <f t="shared" si="2"/>
        <v>21.5</v>
      </c>
      <c r="L27" s="97">
        <v>11</v>
      </c>
      <c r="M27" s="97">
        <v>26</v>
      </c>
      <c r="N27" s="97">
        <v>27</v>
      </c>
      <c r="O27" s="97">
        <v>22</v>
      </c>
      <c r="P27" s="92">
        <v>22.755475501044447</v>
      </c>
      <c r="Q27" s="65" t="s">
        <v>1</v>
      </c>
      <c r="R27" s="65" t="s">
        <v>1</v>
      </c>
      <c r="S27" s="65" t="s">
        <v>1</v>
      </c>
      <c r="T27" s="65" t="s">
        <v>1</v>
      </c>
      <c r="U27" s="104" t="s">
        <v>1</v>
      </c>
      <c r="V27" s="109" t="s">
        <v>105</v>
      </c>
      <c r="W27" s="4"/>
      <c r="AB27" s="4"/>
    </row>
    <row r="28" spans="1:28" x14ac:dyDescent="0.2">
      <c r="A28"/>
      <c r="B28" s="65" t="s">
        <v>31</v>
      </c>
      <c r="C28" s="70">
        <v>4.6718753615670217</v>
      </c>
      <c r="D28" s="73">
        <v>4.749019962381305</v>
      </c>
      <c r="E28" s="73">
        <v>4.5959839223485917</v>
      </c>
      <c r="F28" s="75"/>
      <c r="G28" s="82">
        <v>0.76300552350681705</v>
      </c>
      <c r="H28" s="82">
        <v>0.391923475857405</v>
      </c>
      <c r="I28" s="82">
        <v>0.94145831465033802</v>
      </c>
      <c r="J28" s="89" t="s">
        <v>5</v>
      </c>
      <c r="K28" s="94">
        <f>(12+15+9+15)/8</f>
        <v>6.375</v>
      </c>
      <c r="L28" s="98" t="s">
        <v>64</v>
      </c>
      <c r="M28" s="98" t="s">
        <v>66</v>
      </c>
      <c r="N28" s="98" t="s">
        <v>67</v>
      </c>
      <c r="O28" s="98" t="s">
        <v>66</v>
      </c>
      <c r="P28" s="94">
        <v>7.2550099106327828</v>
      </c>
      <c r="Q28" s="102" t="s">
        <v>0</v>
      </c>
      <c r="R28" s="102" t="s">
        <v>1</v>
      </c>
      <c r="S28" s="102" t="s">
        <v>1</v>
      </c>
      <c r="T28" s="102" t="s">
        <v>0</v>
      </c>
      <c r="U28" s="105" t="s">
        <v>0</v>
      </c>
      <c r="V28" s="109" t="s">
        <v>105</v>
      </c>
      <c r="W28" s="4"/>
      <c r="AB28" s="4"/>
    </row>
    <row r="29" spans="1:28" x14ac:dyDescent="0.2">
      <c r="A29"/>
      <c r="B29" s="65" t="s">
        <v>32</v>
      </c>
      <c r="C29" s="68">
        <v>1.0690746180662876</v>
      </c>
      <c r="D29" s="73">
        <v>1.0690746180662876</v>
      </c>
      <c r="E29" s="75"/>
      <c r="F29" s="75"/>
      <c r="G29" s="80">
        <v>3.31958445998404E-3</v>
      </c>
      <c r="H29" s="85">
        <v>2.1125099110561401E-4</v>
      </c>
      <c r="I29" s="85">
        <v>4.9881866250077497E-2</v>
      </c>
      <c r="J29" s="89" t="s">
        <v>3</v>
      </c>
      <c r="K29" s="92">
        <f>(L29+M29+N29+O29)/4</f>
        <v>2</v>
      </c>
      <c r="L29" s="97">
        <v>1</v>
      </c>
      <c r="M29" s="97">
        <v>2</v>
      </c>
      <c r="N29" s="97">
        <v>2</v>
      </c>
      <c r="O29" s="97">
        <v>3</v>
      </c>
      <c r="P29" s="92">
        <v>1.0843190970157417</v>
      </c>
      <c r="Q29" s="65" t="s">
        <v>0</v>
      </c>
      <c r="R29" s="65" t="s">
        <v>0</v>
      </c>
      <c r="S29" s="65" t="s">
        <v>0</v>
      </c>
      <c r="T29" s="65" t="s">
        <v>0</v>
      </c>
      <c r="U29" s="104" t="s">
        <v>0</v>
      </c>
      <c r="V29" s="109" t="s">
        <v>105</v>
      </c>
      <c r="W29" s="4"/>
      <c r="AB29" s="4"/>
    </row>
    <row r="30" spans="1:28" x14ac:dyDescent="0.2">
      <c r="A30"/>
      <c r="B30" s="65" t="s">
        <v>33</v>
      </c>
      <c r="C30" s="68">
        <v>1.646610242776575</v>
      </c>
      <c r="D30" s="73">
        <v>1.646610242776575</v>
      </c>
      <c r="E30" s="75"/>
      <c r="F30" s="75"/>
      <c r="G30" s="80">
        <v>2.7485053686093601E-3</v>
      </c>
      <c r="H30" s="85">
        <v>1.5565409077869399E-4</v>
      </c>
      <c r="I30" s="85">
        <v>4.6522811324190602E-2</v>
      </c>
      <c r="J30" s="89" t="s">
        <v>3</v>
      </c>
      <c r="K30" s="92">
        <f>(L30+M30+N30+O30)/4</f>
        <v>1.5</v>
      </c>
      <c r="L30" s="97">
        <v>1</v>
      </c>
      <c r="M30" s="97">
        <v>1</v>
      </c>
      <c r="N30" s="97">
        <v>2</v>
      </c>
      <c r="O30" s="97">
        <v>2</v>
      </c>
      <c r="P30" s="92">
        <v>0.77206052708249884</v>
      </c>
      <c r="Q30" s="65" t="s">
        <v>0</v>
      </c>
      <c r="R30" s="65" t="s">
        <v>0</v>
      </c>
      <c r="S30" s="65" t="s">
        <v>0</v>
      </c>
      <c r="T30" s="65" t="s">
        <v>0</v>
      </c>
      <c r="U30" s="104" t="s">
        <v>0</v>
      </c>
      <c r="V30" s="109" t="s">
        <v>105</v>
      </c>
      <c r="W30" s="4"/>
      <c r="AB30" s="4"/>
    </row>
    <row r="31" spans="1:28" x14ac:dyDescent="0.2">
      <c r="A31"/>
      <c r="B31" s="65" t="s">
        <v>34</v>
      </c>
      <c r="C31" s="68">
        <v>1.4606102481780785</v>
      </c>
      <c r="D31" s="73">
        <v>1.4606102481780785</v>
      </c>
      <c r="E31" s="75"/>
      <c r="F31" s="75"/>
      <c r="G31" s="80">
        <v>2.6087531942951101E-3</v>
      </c>
      <c r="H31" s="86">
        <v>1.6970582227441899E-4</v>
      </c>
      <c r="I31" s="86">
        <v>3.8743917620438002E-2</v>
      </c>
      <c r="J31" s="89" t="s">
        <v>3</v>
      </c>
      <c r="K31" s="92">
        <f>(10+11+12+13)/8</f>
        <v>5.75</v>
      </c>
      <c r="L31" s="98" t="s">
        <v>68</v>
      </c>
      <c r="M31" s="98" t="s">
        <v>69</v>
      </c>
      <c r="N31" s="98" t="s">
        <v>70</v>
      </c>
      <c r="O31" s="98" t="s">
        <v>71</v>
      </c>
      <c r="P31" s="92">
        <v>0.18410528355737213</v>
      </c>
      <c r="Q31" s="65" t="s">
        <v>0</v>
      </c>
      <c r="R31" s="65" t="s">
        <v>0</v>
      </c>
      <c r="S31" s="65" t="s">
        <v>0</v>
      </c>
      <c r="T31" s="65" t="s">
        <v>0</v>
      </c>
      <c r="U31" s="104" t="s">
        <v>0</v>
      </c>
      <c r="V31" s="109" t="s">
        <v>105</v>
      </c>
      <c r="W31" s="4"/>
      <c r="AB31" s="4"/>
    </row>
    <row r="32" spans="1:28" x14ac:dyDescent="0.2">
      <c r="A32"/>
      <c r="B32" s="65" t="s">
        <v>35</v>
      </c>
      <c r="C32" s="68">
        <v>1.5864827585947163</v>
      </c>
      <c r="D32" s="73">
        <v>1.5864827585947163</v>
      </c>
      <c r="E32" s="75"/>
      <c r="F32" s="75"/>
      <c r="G32" s="80">
        <v>4.53876208056226E-2</v>
      </c>
      <c r="H32" s="85">
        <v>5.5022227840010101E-3</v>
      </c>
      <c r="I32" s="85">
        <v>0.29006955981710397</v>
      </c>
      <c r="J32" s="89" t="s">
        <v>3</v>
      </c>
      <c r="K32" s="92">
        <f t="shared" ref="K32:K36" si="3">(L32+M32+N32+O32)/4</f>
        <v>1.25</v>
      </c>
      <c r="L32" s="97">
        <v>1</v>
      </c>
      <c r="M32" s="97">
        <v>1</v>
      </c>
      <c r="N32" s="97">
        <v>1</v>
      </c>
      <c r="O32" s="97">
        <v>2</v>
      </c>
      <c r="P32" s="92">
        <v>0.63277329260309834</v>
      </c>
      <c r="Q32" s="65" t="s">
        <v>0</v>
      </c>
      <c r="R32" s="65" t="s">
        <v>0</v>
      </c>
      <c r="S32" s="65" t="s">
        <v>0</v>
      </c>
      <c r="T32" s="65" t="s">
        <v>0</v>
      </c>
      <c r="U32" s="104" t="s">
        <v>0</v>
      </c>
      <c r="V32" s="109" t="s">
        <v>105</v>
      </c>
      <c r="W32" s="4"/>
      <c r="AB32" s="4"/>
    </row>
    <row r="33" spans="1:28" x14ac:dyDescent="0.2">
      <c r="A33"/>
      <c r="B33" s="65" t="s">
        <v>36</v>
      </c>
      <c r="C33" s="68">
        <v>1.3090779297942823</v>
      </c>
      <c r="D33" s="73">
        <v>1.3090779297942823</v>
      </c>
      <c r="E33" s="75"/>
      <c r="F33" s="75"/>
      <c r="G33" s="80">
        <v>4.7553549474282798E-3</v>
      </c>
      <c r="H33" s="85">
        <v>3.9108103646286099E-4</v>
      </c>
      <c r="I33" s="85">
        <v>5.5136430684009398E-2</v>
      </c>
      <c r="J33" s="89" t="s">
        <v>3</v>
      </c>
      <c r="K33" s="92">
        <f t="shared" si="3"/>
        <v>1.25</v>
      </c>
      <c r="L33" s="97">
        <v>1</v>
      </c>
      <c r="M33" s="97">
        <v>1</v>
      </c>
      <c r="N33" s="97">
        <v>1</v>
      </c>
      <c r="O33" s="97">
        <v>2</v>
      </c>
      <c r="P33" s="92">
        <v>0.22599410025974387</v>
      </c>
      <c r="Q33" s="65" t="s">
        <v>0</v>
      </c>
      <c r="R33" s="65" t="s">
        <v>0</v>
      </c>
      <c r="S33" s="65" t="s">
        <v>0</v>
      </c>
      <c r="T33" s="65" t="s">
        <v>0</v>
      </c>
      <c r="U33" s="104" t="s">
        <v>0</v>
      </c>
      <c r="V33" s="109" t="s">
        <v>105</v>
      </c>
      <c r="W33" s="4"/>
      <c r="AB33" s="4"/>
    </row>
    <row r="34" spans="1:28" x14ac:dyDescent="0.2">
      <c r="A34"/>
      <c r="B34" s="65" t="s">
        <v>37</v>
      </c>
      <c r="C34" s="68">
        <v>3.3041278898680759</v>
      </c>
      <c r="D34" s="73">
        <v>3.3041278898680759</v>
      </c>
      <c r="E34" s="75"/>
      <c r="F34" s="75"/>
      <c r="G34" s="80">
        <v>2.5793078582969499E-3</v>
      </c>
      <c r="H34" s="85">
        <v>1.5747243010117101E-4</v>
      </c>
      <c r="I34" s="85">
        <v>4.0730282797748998E-2</v>
      </c>
      <c r="J34" s="89" t="s">
        <v>3</v>
      </c>
      <c r="K34" s="92">
        <f t="shared" si="3"/>
        <v>1.25</v>
      </c>
      <c r="L34" s="97">
        <v>1</v>
      </c>
      <c r="M34" s="97">
        <v>1</v>
      </c>
      <c r="N34" s="97">
        <v>1</v>
      </c>
      <c r="O34" s="97">
        <v>2</v>
      </c>
      <c r="P34" s="92">
        <v>0.34810755000959076</v>
      </c>
      <c r="Q34" s="65" t="s">
        <v>0</v>
      </c>
      <c r="R34" s="65" t="s">
        <v>0</v>
      </c>
      <c r="S34" s="65" t="s">
        <v>0</v>
      </c>
      <c r="T34" s="65" t="s">
        <v>0</v>
      </c>
      <c r="U34" s="104" t="s">
        <v>0</v>
      </c>
      <c r="V34" s="109" t="s">
        <v>105</v>
      </c>
      <c r="W34" s="4"/>
      <c r="AB34" s="4"/>
    </row>
    <row r="35" spans="1:28" x14ac:dyDescent="0.2">
      <c r="A35"/>
      <c r="B35" s="65" t="s">
        <v>38</v>
      </c>
      <c r="C35" s="68">
        <v>1.102734338888324</v>
      </c>
      <c r="D35" s="73">
        <v>1.102734338888324</v>
      </c>
      <c r="E35" s="75"/>
      <c r="F35" s="75"/>
      <c r="G35" s="79">
        <v>1.00639191448817E-2</v>
      </c>
      <c r="H35" s="85">
        <v>1.1573373141702599E-3</v>
      </c>
      <c r="I35" s="85">
        <v>8.1893626099396599E-2</v>
      </c>
      <c r="J35" s="89" t="s">
        <v>3</v>
      </c>
      <c r="K35" s="92">
        <f t="shared" si="3"/>
        <v>2.75</v>
      </c>
      <c r="L35" s="97">
        <v>2</v>
      </c>
      <c r="M35" s="97">
        <v>3</v>
      </c>
      <c r="N35" s="97">
        <v>3</v>
      </c>
      <c r="O35" s="97">
        <v>3</v>
      </c>
      <c r="P35" s="92">
        <v>1.5240580663607619</v>
      </c>
      <c r="Q35" s="65" t="s">
        <v>0</v>
      </c>
      <c r="R35" s="65" t="s">
        <v>0</v>
      </c>
      <c r="S35" s="65" t="s">
        <v>0</v>
      </c>
      <c r="T35" s="65" t="s">
        <v>0</v>
      </c>
      <c r="U35" s="104" t="s">
        <v>0</v>
      </c>
      <c r="V35" s="109" t="s">
        <v>105</v>
      </c>
      <c r="W35" s="4"/>
      <c r="AB35" s="4"/>
    </row>
    <row r="36" spans="1:28" x14ac:dyDescent="0.2">
      <c r="A36"/>
      <c r="B36" s="65" t="s">
        <v>39</v>
      </c>
      <c r="C36" s="68">
        <v>2.7263838036761205</v>
      </c>
      <c r="D36" s="73">
        <v>2.7263838036761205</v>
      </c>
      <c r="E36" s="75"/>
      <c r="F36" s="75"/>
      <c r="G36" s="80">
        <v>2.3557641854431701E-3</v>
      </c>
      <c r="H36" s="85">
        <v>1.3669505534930499E-4</v>
      </c>
      <c r="I36" s="85">
        <v>3.9186732380471198E-2</v>
      </c>
      <c r="J36" s="89" t="s">
        <v>3</v>
      </c>
      <c r="K36" s="92">
        <f t="shared" si="3"/>
        <v>3.75</v>
      </c>
      <c r="L36" s="97">
        <v>3</v>
      </c>
      <c r="M36" s="97">
        <v>4</v>
      </c>
      <c r="N36" s="97">
        <v>4</v>
      </c>
      <c r="O36" s="97">
        <v>4</v>
      </c>
      <c r="P36" s="92">
        <v>0.7521464778512732</v>
      </c>
      <c r="Q36" s="65" t="s">
        <v>0</v>
      </c>
      <c r="R36" s="65" t="s">
        <v>0</v>
      </c>
      <c r="S36" s="65" t="s">
        <v>0</v>
      </c>
      <c r="T36" s="65" t="s">
        <v>0</v>
      </c>
      <c r="U36" s="104" t="s">
        <v>0</v>
      </c>
      <c r="V36" s="109" t="s">
        <v>105</v>
      </c>
      <c r="W36" s="4"/>
      <c r="AB36" s="4"/>
    </row>
    <row r="37" spans="1:28" ht="17" thickBot="1" x14ac:dyDescent="0.25">
      <c r="A37"/>
      <c r="B37" s="66" t="s">
        <v>40</v>
      </c>
      <c r="C37" s="71">
        <v>2.1187948217968775</v>
      </c>
      <c r="D37" s="74">
        <v>2.1187948217968775</v>
      </c>
      <c r="E37" s="76"/>
      <c r="F37" s="76"/>
      <c r="G37" s="83">
        <v>2.2426873671761199E-2</v>
      </c>
      <c r="H37" s="87">
        <v>3.5466567337382E-3</v>
      </c>
      <c r="I37" s="87">
        <v>0.12882035621087601</v>
      </c>
      <c r="J37" s="90" t="s">
        <v>7</v>
      </c>
      <c r="K37" s="95">
        <f>(L37+M37+N37+O37)/4</f>
        <v>1.5</v>
      </c>
      <c r="L37" s="100">
        <v>1</v>
      </c>
      <c r="M37" s="100">
        <v>1</v>
      </c>
      <c r="N37" s="100">
        <v>2</v>
      </c>
      <c r="O37" s="100">
        <v>2</v>
      </c>
      <c r="P37" s="95">
        <v>0.14631258213114992</v>
      </c>
      <c r="Q37" s="66" t="s">
        <v>0</v>
      </c>
      <c r="R37" s="66" t="s">
        <v>0</v>
      </c>
      <c r="S37" s="66" t="s">
        <v>0</v>
      </c>
      <c r="T37" s="66" t="s">
        <v>0</v>
      </c>
      <c r="U37" s="106" t="s">
        <v>0</v>
      </c>
      <c r="V37" s="110" t="s">
        <v>105</v>
      </c>
      <c r="W37" s="4"/>
      <c r="AB37" s="4"/>
    </row>
    <row r="38" spans="1:28" x14ac:dyDescent="0.2">
      <c r="A38" s="15"/>
      <c r="C38" s="16"/>
      <c r="D38" s="21"/>
      <c r="E38" s="17"/>
      <c r="F38" s="17"/>
      <c r="G38" s="17"/>
      <c r="H38" s="17"/>
      <c r="I38" s="17"/>
      <c r="J38" s="18"/>
      <c r="K38" s="19"/>
      <c r="L38" s="19"/>
      <c r="M38" s="20"/>
      <c r="N38" s="17"/>
      <c r="O38" s="3"/>
      <c r="P38" s="3"/>
      <c r="Q38" s="3"/>
      <c r="R38" s="3"/>
      <c r="S38" s="17"/>
      <c r="T38" s="16"/>
      <c r="U38" s="16"/>
      <c r="V38" s="16"/>
      <c r="W38" s="16"/>
      <c r="X38" s="16"/>
      <c r="Y38" s="2"/>
      <c r="AB38" s="4"/>
    </row>
    <row r="39" spans="1:28" x14ac:dyDescent="0.2">
      <c r="A39" s="15"/>
      <c r="B39" s="49" t="s">
        <v>74</v>
      </c>
      <c r="C39" s="47" t="s">
        <v>83</v>
      </c>
      <c r="D39" s="50"/>
      <c r="E39" s="51"/>
      <c r="F39" s="51"/>
      <c r="G39" s="51"/>
      <c r="H39" s="51"/>
      <c r="I39" s="51"/>
      <c r="J39" s="52"/>
      <c r="K39" s="53"/>
      <c r="L39" s="53"/>
      <c r="M39" s="54"/>
      <c r="N39" s="51"/>
      <c r="O39" s="16"/>
      <c r="P39" s="3"/>
      <c r="Q39" s="3"/>
      <c r="R39" s="3"/>
      <c r="S39" s="17"/>
      <c r="T39" s="16"/>
      <c r="U39" s="16"/>
      <c r="V39" s="16"/>
      <c r="W39" s="16"/>
      <c r="X39" s="16"/>
      <c r="Y39" s="2"/>
      <c r="AB39" s="4"/>
    </row>
    <row r="40" spans="1:28" x14ac:dyDescent="0.2">
      <c r="A40" s="15"/>
      <c r="B40" s="47"/>
      <c r="C40" s="47" t="s">
        <v>87</v>
      </c>
      <c r="D40" s="50"/>
      <c r="E40" s="51"/>
      <c r="F40" s="51"/>
      <c r="G40" s="51"/>
      <c r="H40" s="51"/>
      <c r="I40" s="51"/>
      <c r="J40" s="52"/>
      <c r="K40" s="53"/>
      <c r="L40" s="53"/>
      <c r="M40" s="54"/>
      <c r="N40" s="51"/>
      <c r="O40" s="16"/>
      <c r="P40" s="3"/>
      <c r="Q40" s="3"/>
      <c r="R40" s="3"/>
      <c r="S40" s="17"/>
      <c r="T40" s="16"/>
      <c r="U40" s="16"/>
      <c r="V40" s="16"/>
      <c r="W40" s="16"/>
      <c r="X40" s="16"/>
      <c r="Y40" s="2"/>
      <c r="AB40" s="4"/>
    </row>
    <row r="41" spans="1:28" x14ac:dyDescent="0.2">
      <c r="A41" s="15"/>
      <c r="B41" s="47"/>
      <c r="C41" s="47" t="s">
        <v>88</v>
      </c>
      <c r="D41" s="50"/>
      <c r="E41" s="51"/>
      <c r="F41" s="51"/>
      <c r="G41" s="51"/>
      <c r="H41" s="51"/>
      <c r="I41" s="51"/>
      <c r="J41" s="52"/>
      <c r="K41" s="53"/>
      <c r="L41" s="53"/>
      <c r="M41" s="54"/>
      <c r="N41" s="51"/>
      <c r="O41" s="16"/>
      <c r="P41" s="3"/>
      <c r="Q41" s="3"/>
      <c r="R41" s="3"/>
      <c r="S41" s="17"/>
      <c r="T41" s="16"/>
      <c r="U41" s="16"/>
      <c r="V41" s="16"/>
      <c r="W41" s="16"/>
      <c r="X41" s="16"/>
      <c r="Y41" s="2"/>
      <c r="AB41" s="4"/>
    </row>
    <row r="42" spans="1:28" x14ac:dyDescent="0.2">
      <c r="A42" s="15"/>
      <c r="B42" s="47"/>
      <c r="C42" s="48" t="s">
        <v>107</v>
      </c>
      <c r="D42" s="50"/>
      <c r="E42" s="51"/>
      <c r="F42" s="51"/>
      <c r="G42" s="51"/>
      <c r="H42" s="51"/>
      <c r="I42" s="51"/>
      <c r="J42" s="52"/>
      <c r="K42" s="53"/>
      <c r="L42" s="53"/>
      <c r="M42" s="54"/>
      <c r="N42" s="51"/>
      <c r="O42" s="16"/>
      <c r="P42" s="3"/>
      <c r="Q42" s="3"/>
      <c r="R42" s="3"/>
      <c r="S42" s="17"/>
      <c r="T42" s="16"/>
      <c r="U42" s="16"/>
      <c r="V42" s="16"/>
      <c r="W42" s="16"/>
      <c r="X42" s="16"/>
      <c r="Y42" s="2"/>
      <c r="AB42" s="4"/>
    </row>
    <row r="43" spans="1:28" ht="17" thickBot="1" x14ac:dyDescent="0.25">
      <c r="B43" s="3"/>
      <c r="C43" s="3"/>
      <c r="J43" s="3"/>
      <c r="K43" s="3"/>
      <c r="L43" s="3"/>
      <c r="M43" s="3"/>
      <c r="N43" s="3"/>
      <c r="O43" s="3"/>
      <c r="R43" s="3"/>
      <c r="V43"/>
      <c r="W43"/>
      <c r="X43"/>
      <c r="Y43"/>
      <c r="Z43"/>
      <c r="AA43"/>
    </row>
    <row r="44" spans="1:28" x14ac:dyDescent="0.2">
      <c r="B44" s="37" t="s">
        <v>53</v>
      </c>
      <c r="C44" s="36" t="s">
        <v>46</v>
      </c>
      <c r="D44" s="36" t="s">
        <v>47</v>
      </c>
      <c r="E44" s="25" t="s">
        <v>75</v>
      </c>
      <c r="F44" s="37" t="s">
        <v>94</v>
      </c>
      <c r="G44" s="56" t="s">
        <v>102</v>
      </c>
      <c r="H44" s="57" t="s">
        <v>103</v>
      </c>
      <c r="I44" s="38" t="s">
        <v>75</v>
      </c>
      <c r="J44" s="23" t="s">
        <v>93</v>
      </c>
      <c r="K44" s="56" t="s">
        <v>101</v>
      </c>
      <c r="L44" s="56" t="s">
        <v>100</v>
      </c>
      <c r="M44" s="25" t="s">
        <v>75</v>
      </c>
      <c r="N44" s="23" t="s">
        <v>50</v>
      </c>
      <c r="O44" s="24" t="s">
        <v>51</v>
      </c>
      <c r="P44" s="24" t="s">
        <v>52</v>
      </c>
      <c r="Q44" s="25" t="s">
        <v>75</v>
      </c>
      <c r="X44"/>
      <c r="Y44"/>
      <c r="Z44"/>
      <c r="AA44"/>
    </row>
    <row r="45" spans="1:28" x14ac:dyDescent="0.2">
      <c r="B45" s="11" t="s">
        <v>42</v>
      </c>
      <c r="C45" s="6">
        <v>17</v>
      </c>
      <c r="D45" s="6">
        <v>1</v>
      </c>
      <c r="E45" s="26">
        <f>SUM(C45:D45)</f>
        <v>18</v>
      </c>
      <c r="F45" s="11" t="s">
        <v>42</v>
      </c>
      <c r="G45" s="6">
        <v>18</v>
      </c>
      <c r="H45" s="43">
        <v>0</v>
      </c>
      <c r="I45" s="39">
        <f>SUM(G45:H45)</f>
        <v>18</v>
      </c>
      <c r="J45" s="11" t="s">
        <v>42</v>
      </c>
      <c r="K45" s="6">
        <v>16</v>
      </c>
      <c r="L45" s="6">
        <v>1</v>
      </c>
      <c r="M45" s="26">
        <f>SUM(K45:L45)</f>
        <v>17</v>
      </c>
      <c r="N45" s="11" t="s">
        <v>42</v>
      </c>
      <c r="O45" s="8">
        <v>16</v>
      </c>
      <c r="P45" s="8">
        <v>2</v>
      </c>
      <c r="Q45" s="26">
        <f>SUM(O45:P45)</f>
        <v>18</v>
      </c>
      <c r="X45"/>
      <c r="Y45"/>
      <c r="Z45"/>
      <c r="AA45"/>
    </row>
    <row r="46" spans="1:28" ht="17" thickBot="1" x14ac:dyDescent="0.25">
      <c r="B46" s="11" t="s">
        <v>43</v>
      </c>
      <c r="C46" s="6">
        <v>3</v>
      </c>
      <c r="D46" s="6">
        <v>14</v>
      </c>
      <c r="E46" s="26">
        <f>SUM(C46:D46)</f>
        <v>17</v>
      </c>
      <c r="F46" s="44" t="s">
        <v>43</v>
      </c>
      <c r="G46" s="13">
        <v>2</v>
      </c>
      <c r="H46" s="45">
        <v>15</v>
      </c>
      <c r="I46" s="39">
        <f>SUM(G46:H46)</f>
        <v>17</v>
      </c>
      <c r="J46" s="11" t="s">
        <v>43</v>
      </c>
      <c r="K46" s="6">
        <v>1</v>
      </c>
      <c r="L46" s="6">
        <v>17</v>
      </c>
      <c r="M46" s="26">
        <f>SUM(K46:L46)</f>
        <v>18</v>
      </c>
      <c r="N46" s="11" t="s">
        <v>43</v>
      </c>
      <c r="O46" s="8">
        <v>1</v>
      </c>
      <c r="P46" s="8">
        <v>16</v>
      </c>
      <c r="Q46" s="26">
        <f>SUM(O46:P46)</f>
        <v>17</v>
      </c>
      <c r="X46"/>
      <c r="Y46"/>
      <c r="Z46"/>
      <c r="AA46"/>
    </row>
    <row r="47" spans="1:28" x14ac:dyDescent="0.2">
      <c r="B47" s="27" t="s">
        <v>75</v>
      </c>
      <c r="C47" s="22">
        <f>SUM(C45:C46)</f>
        <v>20</v>
      </c>
      <c r="D47" s="22">
        <f>SUM(D45:D46)</f>
        <v>15</v>
      </c>
      <c r="E47" s="26">
        <f>SUM(C45:D46)</f>
        <v>35</v>
      </c>
      <c r="F47" s="40" t="s">
        <v>75</v>
      </c>
      <c r="G47" s="41">
        <f>SUM(G45:G46)</f>
        <v>20</v>
      </c>
      <c r="H47" s="41">
        <f>SUM(H45:H46)</f>
        <v>15</v>
      </c>
      <c r="I47" s="26">
        <f>SUM(G45:H46)</f>
        <v>35</v>
      </c>
      <c r="J47" s="27" t="s">
        <v>75</v>
      </c>
      <c r="K47" s="22">
        <f>SUM(K45:K46)</f>
        <v>17</v>
      </c>
      <c r="L47" s="22">
        <f>SUM(L45:L46)</f>
        <v>18</v>
      </c>
      <c r="M47" s="26">
        <f>SUM(K45:L46)</f>
        <v>35</v>
      </c>
      <c r="N47" s="27" t="s">
        <v>75</v>
      </c>
      <c r="O47" s="22">
        <f>SUM(O45:O46)</f>
        <v>17</v>
      </c>
      <c r="P47" s="22">
        <f>SUM(P45:P46)</f>
        <v>18</v>
      </c>
      <c r="Q47" s="26">
        <f>SUM(O45:P46)</f>
        <v>35</v>
      </c>
      <c r="X47"/>
      <c r="Y47"/>
      <c r="Z47"/>
      <c r="AA47"/>
    </row>
    <row r="48" spans="1:28" x14ac:dyDescent="0.2">
      <c r="B48" s="5"/>
      <c r="D48" s="4"/>
      <c r="E48" s="1"/>
      <c r="F48" s="5"/>
      <c r="G48" s="4"/>
      <c r="H48" s="4"/>
      <c r="I48" s="1"/>
      <c r="J48" s="5"/>
      <c r="M48" s="1"/>
      <c r="N48" s="5"/>
      <c r="Q48" s="1"/>
      <c r="X48"/>
      <c r="Y48"/>
      <c r="Z48"/>
      <c r="AA48"/>
    </row>
    <row r="49" spans="2:32" x14ac:dyDescent="0.2">
      <c r="B49" s="5"/>
      <c r="C49" s="28" t="s">
        <v>78</v>
      </c>
      <c r="D49" s="4"/>
      <c r="E49" s="29">
        <f>(C45+D46)/E47</f>
        <v>0.88571428571428568</v>
      </c>
      <c r="F49" s="5"/>
      <c r="G49" s="28" t="s">
        <v>78</v>
      </c>
      <c r="H49" s="4"/>
      <c r="I49" s="29">
        <f>(G45+H46)/I47</f>
        <v>0.94285714285714284</v>
      </c>
      <c r="J49" s="5"/>
      <c r="K49" s="28" t="s">
        <v>78</v>
      </c>
      <c r="M49" s="29">
        <f>(K45+L46)/M47</f>
        <v>0.94285714285714284</v>
      </c>
      <c r="N49" s="5"/>
      <c r="O49" s="28" t="s">
        <v>78</v>
      </c>
      <c r="Q49" s="29">
        <f>(O45+P46)/Q47</f>
        <v>0.91428571428571426</v>
      </c>
      <c r="X49"/>
      <c r="Y49"/>
      <c r="Z49"/>
      <c r="AA49"/>
    </row>
    <row r="50" spans="2:32" x14ac:dyDescent="0.2">
      <c r="B50" s="5"/>
      <c r="C50" s="28" t="s">
        <v>79</v>
      </c>
      <c r="D50" s="4"/>
      <c r="E50" s="30">
        <f>IF((C45+D46)=0,0,_xlfn.BETA.INV(0.025,C45+D46,E47-(C45+D46)+1))</f>
        <v>0.73262195628075488</v>
      </c>
      <c r="F50" s="5"/>
      <c r="G50" s="28" t="s">
        <v>79</v>
      </c>
      <c r="H50" s="4"/>
      <c r="I50" s="30">
        <f>IF((G45+H46)=0,0,_xlfn.BETA.INV(0.025,G45+H46,I47-(G45+H46)+1))</f>
        <v>0.80842859365476083</v>
      </c>
      <c r="J50" s="5"/>
      <c r="K50" s="28" t="s">
        <v>79</v>
      </c>
      <c r="M50" s="30">
        <f>IF((K45+L46)=0,0,_xlfn.BETA.INV(0.025,K45+L46,M47-(K45+L46)+1))</f>
        <v>0.80842859365476083</v>
      </c>
      <c r="N50" s="5"/>
      <c r="O50" s="28" t="s">
        <v>79</v>
      </c>
      <c r="Q50" s="30">
        <f>IF((O45+P46)=0,0,_xlfn.BETA.INV(0.025,O45+P46,Q47-(O45+P46)+1))</f>
        <v>0.7694249813411228</v>
      </c>
      <c r="X50"/>
      <c r="Y50"/>
      <c r="Z50"/>
      <c r="AA50"/>
    </row>
    <row r="51" spans="2:32" x14ac:dyDescent="0.2">
      <c r="B51" s="5"/>
      <c r="C51" s="28" t="s">
        <v>80</v>
      </c>
      <c r="D51" s="4"/>
      <c r="E51" s="30">
        <f>IF((C45+D46)=E47,1,_xlfn.BETA.INV(0.975,C45+D46+1,E47-(C45+D46)))</f>
        <v>0.96796883097090192</v>
      </c>
      <c r="F51" s="5"/>
      <c r="G51" s="28" t="s">
        <v>80</v>
      </c>
      <c r="H51" s="4"/>
      <c r="I51" s="30">
        <f>IF((G45+H46)=I47,1,_xlfn.BETA.INV(0.975,G45+H46+1,I47-(G45+H46)))</f>
        <v>0.99300323637169052</v>
      </c>
      <c r="J51" s="5"/>
      <c r="K51" s="28" t="s">
        <v>80</v>
      </c>
      <c r="M51" s="30">
        <f>IF((K45+L46)=M47,1,_xlfn.BETA.INV(0.975,K45+L46+1,M47-(K45+L46)))</f>
        <v>0.99300323637169052</v>
      </c>
      <c r="N51" s="5"/>
      <c r="O51" s="28" t="s">
        <v>80</v>
      </c>
      <c r="Q51" s="30">
        <f>IF((O45+P46)=Q47,1,_xlfn.BETA.INV(0.975,O45+P46+1,Q47-(O45+P46)))</f>
        <v>0.98196236018578253</v>
      </c>
      <c r="X51"/>
      <c r="Y51"/>
      <c r="Z51"/>
      <c r="AA51"/>
    </row>
    <row r="52" spans="2:32" x14ac:dyDescent="0.2">
      <c r="B52" s="5"/>
      <c r="C52" s="28" t="s">
        <v>81</v>
      </c>
      <c r="D52" s="4"/>
      <c r="E52" s="30">
        <f>((E45*C47)+(E46*D47))/(E47^2)</f>
        <v>0.50204081632653064</v>
      </c>
      <c r="F52" s="5"/>
      <c r="G52" s="28" t="s">
        <v>81</v>
      </c>
      <c r="H52" s="4"/>
      <c r="I52" s="30">
        <f>((I45*G47)+(I46*H47))/(I47^2)</f>
        <v>0.50204081632653064</v>
      </c>
      <c r="J52" s="5"/>
      <c r="K52" s="28" t="s">
        <v>81</v>
      </c>
      <c r="M52" s="30">
        <f>((M45*K47)+(M46*L47))/(M47^2)</f>
        <v>0.50040816326530613</v>
      </c>
      <c r="N52" s="5"/>
      <c r="O52" s="28" t="s">
        <v>81</v>
      </c>
      <c r="Q52" s="30">
        <f>((Q45*O47)+(Q46*P47))/(Q47^2)</f>
        <v>0.49959183673469387</v>
      </c>
      <c r="X52"/>
      <c r="Y52"/>
      <c r="Z52"/>
      <c r="AA52"/>
    </row>
    <row r="53" spans="2:32" x14ac:dyDescent="0.2">
      <c r="B53" s="5"/>
      <c r="C53" s="31" t="s">
        <v>77</v>
      </c>
      <c r="D53" s="4"/>
      <c r="E53" s="30">
        <f>(E49-E52)/(1-E52)</f>
        <v>0.77049180327868849</v>
      </c>
      <c r="F53" s="5"/>
      <c r="G53" s="31" t="s">
        <v>77</v>
      </c>
      <c r="H53" s="4"/>
      <c r="I53" s="30">
        <f>(I49-I52)/(1-I52)</f>
        <v>0.88524590163934425</v>
      </c>
      <c r="J53" s="5"/>
      <c r="K53" s="31" t="s">
        <v>77</v>
      </c>
      <c r="M53" s="30">
        <f>(M49-M52)/(1-M52)</f>
        <v>0.8856209150326797</v>
      </c>
      <c r="N53" s="5"/>
      <c r="O53" s="31" t="s">
        <v>77</v>
      </c>
      <c r="Q53" s="30">
        <f>(Q49-Q52)/(1-Q52)</f>
        <v>0.82871125611745511</v>
      </c>
      <c r="X53"/>
      <c r="Y53"/>
      <c r="Z53"/>
      <c r="AA53"/>
    </row>
    <row r="54" spans="2:32" ht="17" thickBot="1" x14ac:dyDescent="0.25">
      <c r="B54" s="32"/>
      <c r="C54" s="33" t="s">
        <v>76</v>
      </c>
      <c r="D54" s="34"/>
      <c r="E54" s="35">
        <f>2*MIN(_xlfn.BINOM.DIST(MIN(D45,C46),D45+C46,0.5,TRUE),0.5)</f>
        <v>0.62500000000000011</v>
      </c>
      <c r="F54" s="32"/>
      <c r="G54" s="33" t="s">
        <v>76</v>
      </c>
      <c r="H54" s="34"/>
      <c r="I54" s="35">
        <f>2*MIN(_xlfn.BINOM.DIST(MIN(H45,G46),H45+G46,0.5,TRUE),0.5)</f>
        <v>0.5</v>
      </c>
      <c r="J54" s="32"/>
      <c r="K54" s="33" t="s">
        <v>76</v>
      </c>
      <c r="L54" s="34"/>
      <c r="M54" s="35">
        <f>2*MIN(_xlfn.BINOM.DIST(MIN(L45,K46),L45+K46,0.5,TRUE),0.5)</f>
        <v>1</v>
      </c>
      <c r="N54" s="32"/>
      <c r="O54" s="33" t="s">
        <v>76</v>
      </c>
      <c r="P54" s="34"/>
      <c r="Q54" s="35">
        <f>2*MIN(_xlfn.BINOM.DIST(MIN(P45,O46),P45+O46,0.5,TRUE),0.5)</f>
        <v>1</v>
      </c>
      <c r="X54"/>
      <c r="Y54"/>
      <c r="Z54"/>
      <c r="AA54"/>
    </row>
    <row r="55" spans="2:32" x14ac:dyDescent="0.2">
      <c r="B55" s="37" t="s">
        <v>54</v>
      </c>
      <c r="C55" s="42" t="s">
        <v>46</v>
      </c>
      <c r="D55" s="42" t="s">
        <v>47</v>
      </c>
      <c r="E55" s="25" t="s">
        <v>75</v>
      </c>
      <c r="F55" s="37" t="s">
        <v>98</v>
      </c>
      <c r="G55" s="56" t="s">
        <v>102</v>
      </c>
      <c r="H55" s="56" t="s">
        <v>103</v>
      </c>
      <c r="I55" s="25" t="s">
        <v>75</v>
      </c>
      <c r="J55" s="23" t="s">
        <v>97</v>
      </c>
      <c r="K55" s="56" t="s">
        <v>101</v>
      </c>
      <c r="L55" s="56" t="s">
        <v>100</v>
      </c>
      <c r="M55" s="25" t="s">
        <v>75</v>
      </c>
      <c r="X55"/>
      <c r="Y55"/>
      <c r="Z55"/>
      <c r="AA55"/>
    </row>
    <row r="56" spans="2:32" x14ac:dyDescent="0.2">
      <c r="B56" s="12" t="s">
        <v>51</v>
      </c>
      <c r="C56" s="6">
        <v>16</v>
      </c>
      <c r="D56" s="6">
        <v>1</v>
      </c>
      <c r="E56" s="26">
        <f>SUM(C56:D56)</f>
        <v>17</v>
      </c>
      <c r="F56" s="12" t="s">
        <v>51</v>
      </c>
      <c r="G56" s="6">
        <v>17</v>
      </c>
      <c r="H56" s="6">
        <v>0</v>
      </c>
      <c r="I56" s="26">
        <f>SUM(G56:H56)</f>
        <v>17</v>
      </c>
      <c r="J56" s="11" t="s">
        <v>51</v>
      </c>
      <c r="K56" s="6">
        <v>17</v>
      </c>
      <c r="L56" s="6">
        <v>0</v>
      </c>
      <c r="M56" s="26">
        <f>SUM(K56:L56)</f>
        <v>17</v>
      </c>
      <c r="X56"/>
      <c r="Y56"/>
      <c r="Z56"/>
      <c r="AA56"/>
    </row>
    <row r="57" spans="2:32" x14ac:dyDescent="0.2">
      <c r="B57" s="12" t="s">
        <v>52</v>
      </c>
      <c r="C57" s="6">
        <v>4</v>
      </c>
      <c r="D57" s="6">
        <v>14</v>
      </c>
      <c r="E57" s="26">
        <f>SUM(C57:D57)</f>
        <v>18</v>
      </c>
      <c r="F57" s="12" t="s">
        <v>52</v>
      </c>
      <c r="G57" s="6">
        <v>1</v>
      </c>
      <c r="H57" s="6">
        <v>17</v>
      </c>
      <c r="I57" s="26">
        <f>SUM(G57:H57)</f>
        <v>18</v>
      </c>
      <c r="J57" s="11" t="s">
        <v>52</v>
      </c>
      <c r="K57" s="6">
        <v>1</v>
      </c>
      <c r="L57" s="6">
        <v>17</v>
      </c>
      <c r="M57" s="26">
        <f>SUM(K57:L57)</f>
        <v>18</v>
      </c>
      <c r="X57"/>
      <c r="Y57"/>
      <c r="Z57"/>
      <c r="AA57"/>
    </row>
    <row r="58" spans="2:32" x14ac:dyDescent="0.2">
      <c r="B58" s="27" t="s">
        <v>75</v>
      </c>
      <c r="C58" s="22">
        <f>SUM(C56:C57)</f>
        <v>20</v>
      </c>
      <c r="D58" s="22">
        <f>SUM(D56:D57)</f>
        <v>15</v>
      </c>
      <c r="E58" s="26">
        <f>SUM(C56:D57)</f>
        <v>35</v>
      </c>
      <c r="F58" s="27" t="s">
        <v>75</v>
      </c>
      <c r="G58" s="22">
        <f>SUM(G56:G57)</f>
        <v>18</v>
      </c>
      <c r="H58" s="22">
        <f>SUM(H56:H57)</f>
        <v>17</v>
      </c>
      <c r="I58" s="26">
        <f>SUM(G56:H57)</f>
        <v>35</v>
      </c>
      <c r="J58" s="27" t="s">
        <v>75</v>
      </c>
      <c r="K58" s="22">
        <f>SUM(K56:K57)</f>
        <v>18</v>
      </c>
      <c r="L58" s="22">
        <f>SUM(L56:L57)</f>
        <v>17</v>
      </c>
      <c r="M58" s="26">
        <f>SUM(K56:L57)</f>
        <v>35</v>
      </c>
      <c r="X58"/>
      <c r="Y58"/>
      <c r="Z58"/>
      <c r="AA58"/>
    </row>
    <row r="59" spans="2:32" x14ac:dyDescent="0.2">
      <c r="B59" s="5"/>
      <c r="D59" s="4"/>
      <c r="E59" s="1"/>
      <c r="F59" s="5"/>
      <c r="G59" s="4"/>
      <c r="H59" s="4"/>
      <c r="I59" s="1"/>
      <c r="J59" s="5"/>
      <c r="M59" s="1"/>
      <c r="X59"/>
      <c r="Y59"/>
      <c r="Z59"/>
      <c r="AA59"/>
    </row>
    <row r="60" spans="2:32" x14ac:dyDescent="0.2">
      <c r="B60" s="5"/>
      <c r="C60" s="28" t="s">
        <v>78</v>
      </c>
      <c r="D60" s="4"/>
      <c r="E60" s="29">
        <f>(C56+D57)/E58</f>
        <v>0.8571428571428571</v>
      </c>
      <c r="F60" s="5"/>
      <c r="G60" s="28" t="s">
        <v>78</v>
      </c>
      <c r="H60" s="4"/>
      <c r="I60" s="29">
        <f>(G56+H57)/I58</f>
        <v>0.97142857142857142</v>
      </c>
      <c r="J60" s="5"/>
      <c r="K60" s="28" t="s">
        <v>78</v>
      </c>
      <c r="M60" s="29">
        <f>(K56+L57)/M58</f>
        <v>0.97142857142857142</v>
      </c>
      <c r="X60"/>
      <c r="Y60"/>
      <c r="Z60"/>
      <c r="AA60"/>
    </row>
    <row r="61" spans="2:32" x14ac:dyDescent="0.2">
      <c r="B61" s="5"/>
      <c r="C61" s="28" t="s">
        <v>79</v>
      </c>
      <c r="D61" s="4"/>
      <c r="E61" s="30">
        <f>IF((C56+D57)=0,0,_xlfn.BETA.INV(0.025,C56+D57,E58-(C56+D57)+1))</f>
        <v>0.69742864830904849</v>
      </c>
      <c r="F61" s="5"/>
      <c r="G61" s="28" t="s">
        <v>79</v>
      </c>
      <c r="H61" s="4"/>
      <c r="I61" s="30">
        <f>IF((G56+H57)=0,0,_xlfn.BETA.INV(0.025,G56+H57,I58-(G56+H57)+1))</f>
        <v>0.85082792034356836</v>
      </c>
      <c r="J61" s="5"/>
      <c r="K61" s="28" t="s">
        <v>79</v>
      </c>
      <c r="M61" s="30">
        <f>IF((K56+L57)=0,0,_xlfn.BETA.INV(0.025,K56+L57,M58-(K56+L57)+1))</f>
        <v>0.85082792034356836</v>
      </c>
      <c r="X61"/>
      <c r="Y61"/>
      <c r="Z61"/>
      <c r="AA61"/>
      <c r="AD61"/>
      <c r="AE61"/>
      <c r="AF61"/>
    </row>
    <row r="62" spans="2:32" x14ac:dyDescent="0.2">
      <c r="B62" s="5"/>
      <c r="C62" s="28" t="s">
        <v>80</v>
      </c>
      <c r="D62" s="4"/>
      <c r="E62" s="30">
        <f>IF((C56+D57)=E58,1,_xlfn.BETA.INV(0.975,C56+D57+1,E58-(C56+D57)))</f>
        <v>0.95193922159636113</v>
      </c>
      <c r="F62" s="5"/>
      <c r="G62" s="28" t="s">
        <v>80</v>
      </c>
      <c r="H62" s="4"/>
      <c r="I62" s="30">
        <f>IF((G56+H57)=I58,1,_xlfn.BETA.INV(0.975,G56+H57+1,I58-(G56+H57)))</f>
        <v>0.99927689562366195</v>
      </c>
      <c r="J62" s="5"/>
      <c r="K62" s="28" t="s">
        <v>80</v>
      </c>
      <c r="M62" s="30">
        <f>IF((K56+L57)=M58,1,_xlfn.BETA.INV(0.975,K56+L57+1,M58-(K56+L57)))</f>
        <v>0.99927689562366195</v>
      </c>
      <c r="X62"/>
      <c r="Y62"/>
      <c r="Z62"/>
      <c r="AA62"/>
      <c r="AD62"/>
      <c r="AE62"/>
      <c r="AF62"/>
    </row>
    <row r="63" spans="2:32" x14ac:dyDescent="0.2">
      <c r="B63" s="5"/>
      <c r="C63" s="28" t="s">
        <v>81</v>
      </c>
      <c r="D63" s="4"/>
      <c r="E63" s="30">
        <f>((E56*C58)+(E57*D58))/(E58^2)</f>
        <v>0.49795918367346936</v>
      </c>
      <c r="F63" s="5"/>
      <c r="G63" s="28" t="s">
        <v>81</v>
      </c>
      <c r="H63" s="4"/>
      <c r="I63" s="30">
        <f>((I56*G58)+(I57*H58))/(I58^2)</f>
        <v>0.49959183673469387</v>
      </c>
      <c r="J63" s="5"/>
      <c r="K63" s="28" t="s">
        <v>81</v>
      </c>
      <c r="M63" s="30">
        <f>((M56*K58)+(M57*L58))/(M58^2)</f>
        <v>0.49959183673469387</v>
      </c>
      <c r="X63"/>
      <c r="Y63"/>
      <c r="Z63"/>
      <c r="AA63"/>
      <c r="AD63"/>
      <c r="AE63"/>
      <c r="AF63"/>
    </row>
    <row r="64" spans="2:32" x14ac:dyDescent="0.2">
      <c r="B64" s="5"/>
      <c r="C64" s="31" t="s">
        <v>77</v>
      </c>
      <c r="D64" s="4"/>
      <c r="E64" s="30">
        <f>(E60-E63)/(1-E63)</f>
        <v>0.71544715447154461</v>
      </c>
      <c r="F64" s="5"/>
      <c r="G64" s="31" t="s">
        <v>77</v>
      </c>
      <c r="H64" s="4"/>
      <c r="I64" s="30">
        <f>(I60-I63)/(1-I63)</f>
        <v>0.94290375203915167</v>
      </c>
      <c r="J64" s="5"/>
      <c r="K64" s="31" t="s">
        <v>77</v>
      </c>
      <c r="M64" s="30">
        <f>(M60-M63)/(1-M63)</f>
        <v>0.94290375203915167</v>
      </c>
      <c r="X64"/>
      <c r="Y64"/>
      <c r="Z64"/>
      <c r="AA64"/>
      <c r="AD64"/>
      <c r="AE64"/>
      <c r="AF64"/>
    </row>
    <row r="65" spans="2:32" ht="17" thickBot="1" x14ac:dyDescent="0.25">
      <c r="B65" s="32"/>
      <c r="C65" s="33" t="s">
        <v>76</v>
      </c>
      <c r="D65" s="34"/>
      <c r="E65" s="35">
        <f>2*MIN(_xlfn.BINOM.DIST(MIN(D56,C57),D56+C57,0.5,TRUE),0.5)</f>
        <v>0.37500000000000006</v>
      </c>
      <c r="F65" s="32"/>
      <c r="G65" s="33" t="s">
        <v>76</v>
      </c>
      <c r="H65" s="34"/>
      <c r="I65" s="35">
        <f>2*MIN(_xlfn.BINOM.DIST(MIN(H56,G57),H56+G57,0.5,TRUE),0.5)</f>
        <v>1</v>
      </c>
      <c r="J65" s="32"/>
      <c r="K65" s="33" t="s">
        <v>76</v>
      </c>
      <c r="L65" s="34"/>
      <c r="M65" s="35">
        <f>2*MIN(_xlfn.BINOM.DIST(MIN(L56,K57),L56+K57,0.5,TRUE),0.5)</f>
        <v>1</v>
      </c>
      <c r="X65"/>
      <c r="Y65"/>
      <c r="Z65"/>
      <c r="AA65"/>
      <c r="AD65"/>
      <c r="AE65"/>
      <c r="AF65"/>
    </row>
    <row r="66" spans="2:32" x14ac:dyDescent="0.2">
      <c r="B66" s="37" t="s">
        <v>95</v>
      </c>
      <c r="C66" s="42" t="s">
        <v>46</v>
      </c>
      <c r="D66" s="42" t="s">
        <v>47</v>
      </c>
      <c r="E66" s="25" t="s">
        <v>75</v>
      </c>
      <c r="F66" s="37" t="s">
        <v>99</v>
      </c>
      <c r="G66" s="56" t="s">
        <v>102</v>
      </c>
      <c r="H66" s="56" t="s">
        <v>103</v>
      </c>
      <c r="I66" s="25" t="s">
        <v>75</v>
      </c>
      <c r="L66"/>
      <c r="M66"/>
      <c r="X66"/>
      <c r="Y66"/>
      <c r="Z66"/>
      <c r="AA66"/>
      <c r="AD66"/>
      <c r="AE66"/>
      <c r="AF66"/>
    </row>
    <row r="67" spans="2:32" x14ac:dyDescent="0.2">
      <c r="B67" s="55" t="s">
        <v>101</v>
      </c>
      <c r="C67" s="6">
        <v>17</v>
      </c>
      <c r="D67" s="6">
        <v>1</v>
      </c>
      <c r="E67" s="26">
        <f>SUM(C67:D67)</f>
        <v>18</v>
      </c>
      <c r="F67" s="55" t="s">
        <v>101</v>
      </c>
      <c r="G67" s="6">
        <v>18</v>
      </c>
      <c r="H67" s="6">
        <v>0</v>
      </c>
      <c r="I67" s="26">
        <f>SUM(G67:H67)</f>
        <v>18</v>
      </c>
      <c r="L67"/>
      <c r="M67"/>
      <c r="X67"/>
      <c r="Y67"/>
      <c r="Z67"/>
      <c r="AA67"/>
      <c r="AD67"/>
      <c r="AE67"/>
      <c r="AF67"/>
    </row>
    <row r="68" spans="2:32" x14ac:dyDescent="0.2">
      <c r="B68" s="55" t="s">
        <v>100</v>
      </c>
      <c r="C68" s="6">
        <v>3</v>
      </c>
      <c r="D68" s="6">
        <v>14</v>
      </c>
      <c r="E68" s="26">
        <f>SUM(C68:D68)</f>
        <v>17</v>
      </c>
      <c r="F68" s="55" t="s">
        <v>100</v>
      </c>
      <c r="G68" s="6">
        <v>2</v>
      </c>
      <c r="H68" s="6">
        <v>15</v>
      </c>
      <c r="I68" s="26">
        <f>SUM(G68:H68)</f>
        <v>17</v>
      </c>
      <c r="L68"/>
      <c r="M68"/>
      <c r="X68"/>
      <c r="Y68"/>
      <c r="Z68"/>
      <c r="AA68"/>
      <c r="AD68"/>
      <c r="AE68"/>
      <c r="AF68"/>
    </row>
    <row r="69" spans="2:32" x14ac:dyDescent="0.2">
      <c r="B69" s="27" t="s">
        <v>75</v>
      </c>
      <c r="C69" s="22">
        <f>SUM(C67:C68)</f>
        <v>20</v>
      </c>
      <c r="D69" s="22">
        <f>SUM(D67:D68)</f>
        <v>15</v>
      </c>
      <c r="E69" s="26">
        <f>SUM(C67:D68)</f>
        <v>35</v>
      </c>
      <c r="F69" s="27" t="s">
        <v>75</v>
      </c>
      <c r="G69" s="22">
        <f>SUM(G67:G68)</f>
        <v>20</v>
      </c>
      <c r="H69" s="22">
        <f>SUM(H67:H68)</f>
        <v>15</v>
      </c>
      <c r="I69" s="26">
        <f>SUM(G67:H68)</f>
        <v>35</v>
      </c>
      <c r="L69"/>
      <c r="M69"/>
      <c r="X69"/>
      <c r="Y69"/>
      <c r="Z69"/>
      <c r="AA69"/>
      <c r="AD69"/>
      <c r="AE69"/>
      <c r="AF69"/>
    </row>
    <row r="70" spans="2:32" x14ac:dyDescent="0.2">
      <c r="B70" s="5"/>
      <c r="D70" s="4"/>
      <c r="E70" s="1"/>
      <c r="F70" s="5"/>
      <c r="G70" s="4"/>
      <c r="H70" s="4"/>
      <c r="I70" s="1"/>
      <c r="L70"/>
      <c r="M70"/>
      <c r="X70"/>
      <c r="Y70"/>
      <c r="Z70"/>
      <c r="AA70"/>
      <c r="AD70"/>
      <c r="AE70"/>
      <c r="AF70"/>
    </row>
    <row r="71" spans="2:32" x14ac:dyDescent="0.2">
      <c r="B71" s="5"/>
      <c r="C71" s="28" t="s">
        <v>78</v>
      </c>
      <c r="D71" s="4"/>
      <c r="E71" s="29">
        <f>(C67+D68)/E69</f>
        <v>0.88571428571428568</v>
      </c>
      <c r="F71" s="5"/>
      <c r="G71" s="28" t="s">
        <v>78</v>
      </c>
      <c r="H71" s="4"/>
      <c r="I71" s="29">
        <f>(G67+H68)/I69</f>
        <v>0.94285714285714284</v>
      </c>
      <c r="L71"/>
      <c r="M71"/>
      <c r="X71"/>
      <c r="Y71"/>
      <c r="Z71"/>
      <c r="AA71"/>
      <c r="AF71" s="7"/>
    </row>
    <row r="72" spans="2:32" x14ac:dyDescent="0.2">
      <c r="B72" s="5"/>
      <c r="C72" s="28" t="s">
        <v>79</v>
      </c>
      <c r="D72" s="4"/>
      <c r="E72" s="30">
        <f>IF((C67+D68)=0,0,_xlfn.BETA.INV(0.025,C67+D68,E69-(C67+D68)+1))</f>
        <v>0.73262195628075488</v>
      </c>
      <c r="F72" s="5"/>
      <c r="G72" s="28" t="s">
        <v>79</v>
      </c>
      <c r="H72" s="4"/>
      <c r="I72" s="30">
        <f>IF((G67+H68)=0,0,_xlfn.BETA.INV(0.025,G67+H68,I69-(G67+H68)+1))</f>
        <v>0.80842859365476083</v>
      </c>
      <c r="L72"/>
      <c r="M72"/>
      <c r="X72"/>
      <c r="Y72"/>
      <c r="Z72"/>
      <c r="AA72"/>
    </row>
    <row r="73" spans="2:32" x14ac:dyDescent="0.2">
      <c r="B73" s="5"/>
      <c r="C73" s="28" t="s">
        <v>80</v>
      </c>
      <c r="D73" s="4"/>
      <c r="E73" s="30">
        <f>IF((C67+D68)=E69,1,_xlfn.BETA.INV(0.975,C67+D68+1,E69-(C67+D68)))</f>
        <v>0.96796883097090192</v>
      </c>
      <c r="F73" s="5"/>
      <c r="G73" s="28" t="s">
        <v>80</v>
      </c>
      <c r="H73" s="4"/>
      <c r="I73" s="30">
        <f>IF((G67+H68)=I69,1,_xlfn.BETA.INV(0.975,G67+H68+1,I69-(G67+H68)))</f>
        <v>0.99300323637169052</v>
      </c>
      <c r="L73"/>
      <c r="M73"/>
      <c r="X73"/>
      <c r="Y73"/>
      <c r="Z73"/>
      <c r="AA73"/>
      <c r="AC73"/>
      <c r="AD73"/>
      <c r="AE73"/>
      <c r="AF73"/>
    </row>
    <row r="74" spans="2:32" x14ac:dyDescent="0.2">
      <c r="B74" s="5"/>
      <c r="C74" s="28" t="s">
        <v>81</v>
      </c>
      <c r="D74" s="4"/>
      <c r="E74" s="30">
        <f>((E67*C69)+(E68*D69))/(E69^2)</f>
        <v>0.50204081632653064</v>
      </c>
      <c r="F74" s="5"/>
      <c r="G74" s="28" t="s">
        <v>81</v>
      </c>
      <c r="H74" s="4"/>
      <c r="I74" s="30">
        <f>((I67*G69)+(I68*H69))/(I69^2)</f>
        <v>0.50204081632653064</v>
      </c>
      <c r="L74"/>
      <c r="M74"/>
      <c r="X74"/>
      <c r="Y74"/>
      <c r="Z74"/>
      <c r="AA74"/>
      <c r="AC74"/>
      <c r="AD74"/>
      <c r="AE74"/>
      <c r="AF74"/>
    </row>
    <row r="75" spans="2:32" x14ac:dyDescent="0.2">
      <c r="B75" s="5"/>
      <c r="C75" s="31" t="s">
        <v>77</v>
      </c>
      <c r="D75" s="4"/>
      <c r="E75" s="30">
        <f>(E71-E74)/(1-E74)</f>
        <v>0.77049180327868849</v>
      </c>
      <c r="F75" s="5"/>
      <c r="G75" s="31" t="s">
        <v>77</v>
      </c>
      <c r="H75" s="4"/>
      <c r="I75" s="30">
        <f>(I71-I74)/(1-I74)</f>
        <v>0.88524590163934425</v>
      </c>
      <c r="L75"/>
      <c r="M75"/>
      <c r="X75"/>
      <c r="Y75"/>
      <c r="Z75"/>
      <c r="AA75"/>
      <c r="AC75"/>
      <c r="AD75"/>
      <c r="AE75"/>
      <c r="AF75"/>
    </row>
    <row r="76" spans="2:32" ht="17" thickBot="1" x14ac:dyDescent="0.25">
      <c r="B76" s="32"/>
      <c r="C76" s="33" t="s">
        <v>76</v>
      </c>
      <c r="D76" s="34"/>
      <c r="E76" s="35">
        <f>2*MIN(_xlfn.BINOM.DIST(MIN(D67,C68),D67+C68,0.5,TRUE),0.5)</f>
        <v>0.62500000000000011</v>
      </c>
      <c r="F76" s="32"/>
      <c r="G76" s="33" t="s">
        <v>76</v>
      </c>
      <c r="H76" s="34"/>
      <c r="I76" s="35">
        <f>2*MIN(_xlfn.BINOM.DIST(MIN(H67,G68),H67+G68,0.5,TRUE),0.5)</f>
        <v>0.5</v>
      </c>
      <c r="L76"/>
      <c r="M76"/>
      <c r="X76"/>
      <c r="Y76"/>
      <c r="Z76"/>
      <c r="AA76"/>
      <c r="AC76"/>
      <c r="AD76"/>
      <c r="AE76"/>
      <c r="AF76"/>
    </row>
    <row r="77" spans="2:32" x14ac:dyDescent="0.2">
      <c r="B77" s="37" t="s">
        <v>96</v>
      </c>
      <c r="C77" s="42" t="s">
        <v>46</v>
      </c>
      <c r="D77" s="42" t="s">
        <v>47</v>
      </c>
      <c r="E77" s="25" t="s">
        <v>75</v>
      </c>
      <c r="F77" s="4"/>
      <c r="G77" s="4"/>
      <c r="H77" s="4"/>
      <c r="I77" s="4"/>
      <c r="L77"/>
      <c r="M77"/>
      <c r="X77"/>
      <c r="Y77"/>
      <c r="Z77"/>
      <c r="AA77"/>
      <c r="AC77"/>
      <c r="AD77"/>
      <c r="AE77"/>
      <c r="AF77"/>
    </row>
    <row r="78" spans="2:32" x14ac:dyDescent="0.2">
      <c r="B78" s="55" t="s">
        <v>102</v>
      </c>
      <c r="C78" s="6">
        <v>20</v>
      </c>
      <c r="D78" s="6">
        <v>0</v>
      </c>
      <c r="E78" s="26">
        <f>SUM(C78:D78)</f>
        <v>20</v>
      </c>
      <c r="F78" s="4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X78"/>
      <c r="Y78"/>
      <c r="Z78"/>
      <c r="AA78"/>
      <c r="AC78"/>
      <c r="AD78"/>
      <c r="AE78"/>
      <c r="AF78"/>
    </row>
    <row r="79" spans="2:32" x14ac:dyDescent="0.2">
      <c r="B79" s="55" t="s">
        <v>103</v>
      </c>
      <c r="C79" s="6">
        <v>1</v>
      </c>
      <c r="D79" s="6">
        <v>14</v>
      </c>
      <c r="E79" s="26">
        <f>SUM(C79:D79)</f>
        <v>15</v>
      </c>
      <c r="F79" s="4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X79"/>
      <c r="Y79"/>
      <c r="Z79"/>
      <c r="AA79"/>
      <c r="AC79"/>
      <c r="AD79"/>
      <c r="AE79"/>
      <c r="AF79"/>
    </row>
    <row r="80" spans="2:32" x14ac:dyDescent="0.2">
      <c r="B80" s="27" t="s">
        <v>75</v>
      </c>
      <c r="C80" s="22">
        <f>SUM(C78:C79)</f>
        <v>21</v>
      </c>
      <c r="D80" s="22">
        <f>SUM(D78:D79)</f>
        <v>14</v>
      </c>
      <c r="E80" s="26">
        <f>SUM(C78:D79)</f>
        <v>35</v>
      </c>
      <c r="F80" s="4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X80"/>
      <c r="Y80"/>
      <c r="Z80"/>
      <c r="AA80"/>
      <c r="AC80"/>
      <c r="AD80"/>
      <c r="AE80"/>
      <c r="AF80"/>
    </row>
    <row r="81" spans="2:32" x14ac:dyDescent="0.2">
      <c r="B81" s="5"/>
      <c r="D81" s="4"/>
      <c r="E81" s="1"/>
      <c r="F81" s="4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X81"/>
      <c r="Y81"/>
      <c r="Z81"/>
      <c r="AA81"/>
      <c r="AC81"/>
      <c r="AD81"/>
      <c r="AE81"/>
      <c r="AF81"/>
    </row>
    <row r="82" spans="2:32" x14ac:dyDescent="0.2">
      <c r="B82" s="5"/>
      <c r="C82" s="28" t="s">
        <v>78</v>
      </c>
      <c r="D82" s="4"/>
      <c r="E82" s="29">
        <f>(C78+D79)/E80</f>
        <v>0.97142857142857142</v>
      </c>
      <c r="F82" s="4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X82"/>
      <c r="Y82"/>
      <c r="Z82"/>
      <c r="AA82"/>
      <c r="AC82"/>
      <c r="AD82"/>
      <c r="AE82"/>
      <c r="AF82"/>
    </row>
    <row r="83" spans="2:32" x14ac:dyDescent="0.2">
      <c r="B83" s="5"/>
      <c r="C83" s="28" t="s">
        <v>79</v>
      </c>
      <c r="D83" s="4"/>
      <c r="E83" s="30">
        <f>IF((C78+D79)=0,0,_xlfn.BETA.INV(0.025,C78+D79,E80-(C78+D79)+1))</f>
        <v>0.85082792034356836</v>
      </c>
      <c r="F83" s="4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X83"/>
      <c r="Y83"/>
      <c r="Z83"/>
      <c r="AA83"/>
      <c r="AC83"/>
      <c r="AD83"/>
      <c r="AE83"/>
      <c r="AF83"/>
    </row>
    <row r="84" spans="2:32" x14ac:dyDescent="0.2">
      <c r="B84" s="5"/>
      <c r="C84" s="28" t="s">
        <v>80</v>
      </c>
      <c r="D84" s="4"/>
      <c r="E84" s="30">
        <f>IF((C78+D79)=E80,1,_xlfn.BETA.INV(0.975,C78+D79+1,E80-(C78+D79)))</f>
        <v>0.99927689562366195</v>
      </c>
      <c r="F84" s="4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X84"/>
      <c r="Y84"/>
      <c r="Z84"/>
      <c r="AA84"/>
      <c r="AC84"/>
      <c r="AD84"/>
      <c r="AE84"/>
      <c r="AF84"/>
    </row>
    <row r="85" spans="2:32" x14ac:dyDescent="0.2">
      <c r="B85" s="5"/>
      <c r="C85" s="28" t="s">
        <v>81</v>
      </c>
      <c r="D85" s="4"/>
      <c r="E85" s="30">
        <f>((E78*C80)+(E79*D80))/(E80^2)</f>
        <v>0.51428571428571423</v>
      </c>
      <c r="F85" s="4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X85"/>
      <c r="Y85"/>
      <c r="Z85"/>
      <c r="AA85"/>
      <c r="AC85"/>
      <c r="AD85"/>
      <c r="AE85"/>
      <c r="AF85"/>
    </row>
    <row r="86" spans="2:32" x14ac:dyDescent="0.2">
      <c r="B86" s="5"/>
      <c r="C86" s="31" t="s">
        <v>77</v>
      </c>
      <c r="D86" s="4"/>
      <c r="E86" s="30">
        <f>(E82-E85)/(1-E85)</f>
        <v>0.94117647058823528</v>
      </c>
      <c r="F86" s="4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X86"/>
      <c r="Y86"/>
      <c r="Z86"/>
      <c r="AA86"/>
      <c r="AC86"/>
      <c r="AD86"/>
      <c r="AE86"/>
      <c r="AF86"/>
    </row>
    <row r="87" spans="2:32" ht="17" thickBot="1" x14ac:dyDescent="0.25">
      <c r="B87" s="32"/>
      <c r="C87" s="33" t="s">
        <v>76</v>
      </c>
      <c r="D87" s="34"/>
      <c r="E87" s="35">
        <f>2*MIN(_xlfn.BINOM.DIST(MIN(D78,C79),D78+C79,0.5,TRUE),0.5)</f>
        <v>1</v>
      </c>
      <c r="F87" s="4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X87"/>
      <c r="Y87"/>
      <c r="Z87"/>
      <c r="AA87"/>
      <c r="AC87"/>
      <c r="AD87"/>
      <c r="AE87"/>
      <c r="AF87"/>
    </row>
    <row r="88" spans="2:32" x14ac:dyDescent="0.2">
      <c r="G88"/>
      <c r="H88"/>
      <c r="I88"/>
      <c r="J88"/>
      <c r="K88"/>
      <c r="L88"/>
      <c r="M88"/>
      <c r="N88"/>
      <c r="O88"/>
      <c r="P88"/>
      <c r="Q88"/>
      <c r="R88"/>
      <c r="V88"/>
      <c r="W88"/>
      <c r="X88"/>
      <c r="Y88"/>
      <c r="Z88"/>
      <c r="AA88"/>
      <c r="AC88"/>
      <c r="AD88"/>
      <c r="AE88"/>
      <c r="AF88"/>
    </row>
    <row r="89" spans="2:32" x14ac:dyDescent="0.2">
      <c r="G89"/>
      <c r="H89"/>
      <c r="I89"/>
      <c r="J89"/>
      <c r="K89"/>
      <c r="L89"/>
      <c r="M89"/>
      <c r="N89"/>
      <c r="O89"/>
      <c r="P89"/>
      <c r="Q89"/>
      <c r="R89"/>
      <c r="V89"/>
      <c r="W89"/>
      <c r="X89"/>
      <c r="Y89"/>
      <c r="Z89"/>
      <c r="AA89"/>
      <c r="AC89"/>
      <c r="AD89"/>
      <c r="AE89"/>
      <c r="AF89"/>
    </row>
    <row r="90" spans="2:32" x14ac:dyDescent="0.2">
      <c r="B90"/>
      <c r="C90"/>
      <c r="D90"/>
      <c r="E90"/>
      <c r="F90"/>
      <c r="G90"/>
      <c r="H90"/>
      <c r="I90"/>
      <c r="J90"/>
      <c r="K90"/>
      <c r="L90"/>
      <c r="M90"/>
      <c r="N90"/>
      <c r="V90"/>
      <c r="W90"/>
      <c r="X90"/>
      <c r="Y90"/>
      <c r="Z90"/>
      <c r="AA90"/>
      <c r="AC90"/>
      <c r="AD90"/>
      <c r="AE90"/>
      <c r="AF90"/>
    </row>
    <row r="91" spans="2:32" x14ac:dyDescent="0.2">
      <c r="B91"/>
      <c r="C91"/>
      <c r="D91"/>
      <c r="E91"/>
      <c r="F91"/>
      <c r="G91"/>
      <c r="H91"/>
      <c r="I91"/>
      <c r="J91"/>
      <c r="K91"/>
      <c r="L91"/>
      <c r="M91"/>
      <c r="N91"/>
      <c r="V91"/>
      <c r="W91"/>
      <c r="X91"/>
      <c r="Y91"/>
      <c r="Z91"/>
      <c r="AA91"/>
      <c r="AC91"/>
      <c r="AD91"/>
      <c r="AE91"/>
      <c r="AF91"/>
    </row>
    <row r="92" spans="2:32" x14ac:dyDescent="0.2">
      <c r="B92"/>
      <c r="C92"/>
      <c r="D92"/>
      <c r="E92"/>
      <c r="F92"/>
      <c r="G92"/>
      <c r="H92"/>
      <c r="I92"/>
      <c r="J92"/>
      <c r="K92"/>
      <c r="L92"/>
      <c r="M92"/>
      <c r="N92"/>
      <c r="V92"/>
      <c r="W92"/>
      <c r="X92"/>
      <c r="Y92"/>
      <c r="Z92"/>
      <c r="AA92"/>
      <c r="AC92"/>
      <c r="AD92"/>
      <c r="AE92"/>
      <c r="AF92"/>
    </row>
    <row r="93" spans="2:32" x14ac:dyDescent="0.2">
      <c r="B93"/>
      <c r="C93"/>
      <c r="D93"/>
      <c r="E93"/>
      <c r="F93"/>
      <c r="G93"/>
      <c r="H93"/>
      <c r="I93"/>
      <c r="J93"/>
      <c r="K93"/>
      <c r="L93"/>
      <c r="M93"/>
      <c r="N93"/>
      <c r="V93"/>
      <c r="W93"/>
      <c r="X93"/>
      <c r="Y93"/>
      <c r="Z93"/>
      <c r="AA93"/>
      <c r="AC93"/>
      <c r="AD93"/>
      <c r="AE93"/>
      <c r="AF93"/>
    </row>
    <row r="94" spans="2:32" x14ac:dyDescent="0.2">
      <c r="B94"/>
      <c r="C94"/>
      <c r="D94"/>
      <c r="E94"/>
      <c r="F94"/>
      <c r="G94"/>
      <c r="H94"/>
      <c r="I94"/>
      <c r="J94"/>
      <c r="K94"/>
      <c r="L94"/>
      <c r="M94"/>
      <c r="N94"/>
      <c r="AC94"/>
      <c r="AD94"/>
      <c r="AE94"/>
      <c r="AF94"/>
    </row>
    <row r="95" spans="2:32" x14ac:dyDescent="0.2">
      <c r="AC95"/>
      <c r="AD95"/>
      <c r="AE95"/>
      <c r="AF95"/>
    </row>
    <row r="96" spans="2:32" x14ac:dyDescent="0.2">
      <c r="Y96"/>
      <c r="Z96"/>
      <c r="AA96"/>
      <c r="AC96"/>
      <c r="AD96"/>
      <c r="AE96"/>
      <c r="AF96"/>
    </row>
    <row r="97" spans="23:32" x14ac:dyDescent="0.2">
      <c r="Y97"/>
      <c r="Z97"/>
      <c r="AA97"/>
      <c r="AC97"/>
      <c r="AD97"/>
      <c r="AE97"/>
      <c r="AF97"/>
    </row>
    <row r="98" spans="23:32" x14ac:dyDescent="0.2">
      <c r="Y98"/>
      <c r="Z98"/>
      <c r="AA98"/>
      <c r="AC98"/>
      <c r="AD98"/>
      <c r="AE98"/>
      <c r="AF98"/>
    </row>
    <row r="99" spans="23:32" x14ac:dyDescent="0.2">
      <c r="Y99"/>
      <c r="Z99"/>
      <c r="AA99"/>
      <c r="AC99"/>
      <c r="AD99"/>
      <c r="AE99"/>
      <c r="AF99"/>
    </row>
    <row r="100" spans="23:32" x14ac:dyDescent="0.2">
      <c r="Y100"/>
      <c r="Z100"/>
      <c r="AA100"/>
      <c r="AC100"/>
      <c r="AD100"/>
      <c r="AE100"/>
      <c r="AF100"/>
    </row>
    <row r="101" spans="23:32" x14ac:dyDescent="0.2">
      <c r="Y101"/>
      <c r="Z101"/>
      <c r="AA101"/>
      <c r="AC101"/>
      <c r="AD101"/>
      <c r="AE101"/>
      <c r="AF101"/>
    </row>
    <row r="102" spans="23:32" x14ac:dyDescent="0.2">
      <c r="Y102"/>
      <c r="Z102"/>
      <c r="AA102"/>
      <c r="AC102"/>
      <c r="AD102"/>
      <c r="AE102"/>
      <c r="AF102"/>
    </row>
    <row r="103" spans="23:32" x14ac:dyDescent="0.2">
      <c r="W103"/>
      <c r="X103"/>
      <c r="Y103"/>
      <c r="Z103"/>
      <c r="AA103"/>
      <c r="AC103"/>
      <c r="AD103"/>
      <c r="AE103"/>
      <c r="AF103"/>
    </row>
  </sheetData>
  <phoneticPr fontId="13" type="noConversion"/>
  <pageMargins left="0.7" right="0.7" top="0.75" bottom="0.75" header="0.3" footer="0.3"/>
  <pageSetup paperSize="9"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ae7959-23de-4641-a198-bec8d39503c7">
      <Terms xmlns="http://schemas.microsoft.com/office/infopath/2007/PartnerControls"/>
    </lcf76f155ced4ddcb4097134ff3c332f>
    <Godkendelseafreferat xmlns="e4ae7959-23de-4641-a198-bec8d39503c7" xsi:nil="true"/>
    <xcx xmlns="e4ae7959-23de-4641-a198-bec8d39503c7">
      <Url xsi:nil="true"/>
      <Description xsi:nil="true"/>
    </xcx>
    <_Flow_SignoffStatus xmlns="e4ae7959-23de-4641-a198-bec8d39503c7" xsi:nil="true"/>
    <TaxCatchAll xmlns="501e4e5f-7da9-444c-a607-694707698c9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072216EB941641B3401E85295408AC" ma:contentTypeVersion="26" ma:contentTypeDescription="Create a new document." ma:contentTypeScope="" ma:versionID="02c9a4c6b8065f02fc4f019fc0834eae">
  <xsd:schema xmlns:xsd="http://www.w3.org/2001/XMLSchema" xmlns:xs="http://www.w3.org/2001/XMLSchema" xmlns:p="http://schemas.microsoft.com/office/2006/metadata/properties" xmlns:ns2="e4ae7959-23de-4641-a198-bec8d39503c7" xmlns:ns3="501e4e5f-7da9-444c-a607-694707698c95" targetNamespace="http://schemas.microsoft.com/office/2006/metadata/properties" ma:root="true" ma:fieldsID="1bf66e208d9e43af836cb042e3a1dbf0" ns2:_="" ns3:_="">
    <xsd:import namespace="e4ae7959-23de-4641-a198-bec8d39503c7"/>
    <xsd:import namespace="501e4e5f-7da9-444c-a607-694707698c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3:TaxCatchAll" minOccurs="0"/>
                <xsd:element ref="ns2:lcf76f155ced4ddcb4097134ff3c332f" minOccurs="0"/>
                <xsd:element ref="ns2:Godkendelseafreferat" minOccurs="0"/>
                <xsd:element ref="ns2:xcx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ae7959-23de-4641-a198-bec8d39503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4d5117b-a766-4691-abf1-d5ff27bcd5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Godkendelseafreferat" ma:index="25" nillable="true" ma:displayName="Godkendelse af referat" ma:format="Dropdown" ma:internalName="Godkendelseafreferat">
      <xsd:simpleType>
        <xsd:restriction base="dms:Note">
          <xsd:maxLength value="255"/>
        </xsd:restriction>
      </xsd:simpleType>
    </xsd:element>
    <xsd:element name="xcx" ma:index="26" nillable="true" ma:displayName="xcx" ma:format="Hyperlink" ma:internalName="xcx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1e4e5f-7da9-444c-a607-694707698c9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bc06c0a-0cdd-4ca2-a8e2-1a9df4c35d7b}" ma:internalName="TaxCatchAll" ma:showField="CatchAllData" ma:web="501e4e5f-7da9-444c-a607-694707698c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B1A139-DAED-4AAF-95B2-84B075232442}">
  <ds:schemaRefs>
    <ds:schemaRef ds:uri="501e4e5f-7da9-444c-a607-694707698c95"/>
    <ds:schemaRef ds:uri="http://schemas.microsoft.com/office/2006/metadata/properties"/>
    <ds:schemaRef ds:uri="http://purl.org/dc/terms/"/>
    <ds:schemaRef ds:uri="e4ae7959-23de-4641-a198-bec8d39503c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C1C1424-656F-46B6-B283-1647EFA324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ae7959-23de-4641-a198-bec8d39503c7"/>
    <ds:schemaRef ds:uri="501e4e5f-7da9-444c-a607-694707698c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B06FD3-7F5F-431F-91D0-1DF0ED9FAE5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Mindegaard</dc:creator>
  <cp:lastModifiedBy>Attila Németh</cp:lastModifiedBy>
  <cp:revision/>
  <dcterms:created xsi:type="dcterms:W3CDTF">2024-02-20T17:34:59Z</dcterms:created>
  <dcterms:modified xsi:type="dcterms:W3CDTF">2026-06-24T15:32:06Z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0x01010069072216EB941641B3401E85295408AC</vt:lpwstr>
  </property>
  <property fmtid="{D5CDD505-2E9C-101B-9397-08002B2CF9AE}" pid="3" name="MediaServiceImageTags">
    <vt:lpwstr/>
  </property>
</Properties>
</file>